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updateLinks="always" codeName="DieseArbeitsmappe"/>
  <mc:AlternateContent xmlns:mc="http://schemas.openxmlformats.org/markup-compatibility/2006">
    <mc:Choice Requires="x15">
      <x15ac:absPath xmlns:x15ac="http://schemas.microsoft.com/office/spreadsheetml/2010/11/ac" url="G:\WAL\Waldentwicklung_Ressourcen\4_Ba\1_Fördermassnahmen\3_Schutzfunktion_Erhaltung\Formular aktuell\"/>
    </mc:Choice>
  </mc:AlternateContent>
  <xr:revisionPtr revIDLastSave="0" documentId="13_ncr:1_{92545F29-CBC8-465E-AAE5-FB07299129C6}" xr6:coauthVersionLast="47" xr6:coauthVersionMax="47" xr10:uidLastSave="{00000000-0000-0000-0000-000000000000}"/>
  <bookViews>
    <workbookView xWindow="-110" yWindow="-110" windowWidth="19420" windowHeight="10420" tabRatio="806" firstSheet="1" activeTab="1" xr2:uid="{00000000-000D-0000-FFFF-FFFF00000000}"/>
  </bookViews>
  <sheets>
    <sheet name="0_Anleitung" sheetId="1" r:id="rId1"/>
    <sheet name="1_Verfahren &amp; Grunddaten" sheetId="11" r:id="rId2"/>
    <sheet name="2_Beitragsgesuch" sheetId="7" r:id="rId3"/>
    <sheet name="3_Abweichung bei Realisierung" sheetId="28" r:id="rId4"/>
    <sheet name="4_Beitragsabrechnung" sheetId="13" r:id="rId5"/>
    <sheet name="5_Rechnungsbeleg" sheetId="19" r:id="rId6"/>
    <sheet name="Ansaetze &amp; Parameter" sheetId="27" r:id="rId7"/>
    <sheet name="Export Kanton" sheetId="29" r:id="rId8"/>
  </sheets>
  <definedNames>
    <definedName name="_xlnm.Print_Area" localSheetId="0">'0_Anleitung'!$A$1:$M$50</definedName>
    <definedName name="_xlnm.Print_Area" localSheetId="1">'1_Verfahren &amp; Grunddaten'!$A$1:$J$49</definedName>
    <definedName name="_xlnm.Print_Area" localSheetId="2">'2_Beitragsgesuch'!$A$1:$T$74</definedName>
    <definedName name="_xlnm.Print_Area" localSheetId="3">'3_Abweichung bei Realisierung'!$A$1:$T$63</definedName>
    <definedName name="_xlnm.Print_Area" localSheetId="4">'4_Beitragsabrechnung'!$A$1:$Q$68</definedName>
    <definedName name="_xlnm.Print_Area" localSheetId="5">'5_Rechnungsbeleg'!$A$1:$J$57</definedName>
    <definedName name="_xlnm.Print_Area" localSheetId="6">'Ansaetze &amp; Parameter'!$A$1:$L$43</definedName>
    <definedName name="g_R3_V1_Fl_e">'3_Abweichung bei Realisierung'!$N$8</definedName>
    <definedName name="g_R3_V1_Fl_p">'3_Abweichung bei Realisierung'!$I$8</definedName>
    <definedName name="g_R3_V2_Fl_e">'3_Abweichung bei Realisierung'!$N$30</definedName>
    <definedName name="g_R3_V2_Fl_p">'3_Abweichung bei Realisierung'!$I$30</definedName>
    <definedName name="g_R3_V2_H_e">'3_Abweichung bei Realisierung'!$N$31</definedName>
    <definedName name="g_R3_V2_H_p">'3_Abweichung bei Realisierung'!$I$31</definedName>
    <definedName name="g_R3_V2_NWPfl_e">'3_Abweichung bei Realisierung'!$N$32</definedName>
    <definedName name="g_R3_V2_NWPfl_p">'3_Abweichung bei Realisierung'!$I$32</definedName>
    <definedName name="g_R3_V3_Sum_Fl_e">l_R3_V3_JwDiSt_Fl_e + l_R3_V3_NWPfl_Fl_e</definedName>
    <definedName name="g_R3_V3_Sum_Fl_p">l_R3_V3_JwDiSt_Fl_p + l_R3_V3_NWPfl_Fl_p</definedName>
    <definedName name="g_R3_V4_Fl_e">'3_Abweichung bei Realisierung'!$N$50</definedName>
    <definedName name="g_R3_V4_Fl_p">'3_Abweichung bei Realisierung'!$I$50</definedName>
    <definedName name="g_R4_V14_e_boolean">'4_Beitragsabrechnung'!$P$12</definedName>
    <definedName name="g_R4_V14_p_boolean">'4_Beitragsabrechnung'!$M$12</definedName>
    <definedName name="g_R6_V_Index">'Ansaetze &amp; Parameter'!$C$51</definedName>
    <definedName name="l_R3_V3_FHFl_Fl_e">'3_Abweichung bei Realisierung'!$N$41</definedName>
    <definedName name="l_R3_V3_FHFl_Fl_p">'3_Abweichung bei Realisierung'!$I$41</definedName>
    <definedName name="l_R3_V3_JwDiSt_Fl_e">'3_Abweichung bei Realisierung'!$N$39</definedName>
    <definedName name="l_R3_V3_JwDiSt_Fl_p">'3_Abweichung bei Realisierung'!$I$39</definedName>
    <definedName name="l_R3_V3_NWPfl_Fl_e">'3_Abweichung bei Realisierung'!$N$40</definedName>
    <definedName name="l_R3_V3_NWPfl_Fl_p">'3_Abweichung bei Realisierung'!$I$40</definedName>
    <definedName name="qba_R2_V1_maxB_H_p">'2_Beitragsgesuch'!$S$25</definedName>
    <definedName name="qba_R2_V2_maxB_HSb_p">'2_Beitragsgesuch'!$S$34</definedName>
    <definedName name="qba_R2_V3_maxB_JWPfl_p">'2_Beitragsgesuch'!$S$43</definedName>
    <definedName name="qba_R2_V4_maxB_SM_p">'2_Beitragsgesuch'!$S$51</definedName>
    <definedName name="qba_R3_V1_maxB_H_e">'3_Abweichung bei Realisierung'!$S$25</definedName>
    <definedName name="qba_R3_V2_maxB_HSb_e">'3_Abweichung bei Realisierung'!$S$34</definedName>
    <definedName name="qba_R3_V3_maxB_JWPfl_e">'3_Abweichung bei Realisierung'!$S$43</definedName>
    <definedName name="qba_R3_V4_maxB_SM_e">'3_Abweichung bei Realisierung'!$S$52</definedName>
    <definedName name="qba_R4_V1234_B_Auszahlung">'4_Beitragsabrechnung'!$P$37</definedName>
    <definedName name="qba_R4_V1234_B_Bund_Kanton">'4_Beitragsabrechnung'!$P$27</definedName>
    <definedName name="qba_R4_V1234_maxB_e">'4_Beitragsabrechnung'!$P$15</definedName>
    <definedName name="qba_R4_V1234_maxB_p">'4_Beitragsabrechnung'!$M$15</definedName>
    <definedName name="qba_R4_V14_B_Gmde">'4_Beitragsabrechnung'!$N$22</definedName>
    <definedName name="qba_R4_V14_B_Gmde_kein">'4_Beitragsabrechnung'!$L$22</definedName>
    <definedName name="qba_R4_V14_SR_DEFIZIT">'4_Beitragsabrechnung'!$I$15</definedName>
    <definedName name="R_101_Verfahren">'1_Verfahren &amp; Grunddaten'!$D$5</definedName>
    <definedName name="R_102_FKNr">'1_Verfahren &amp; Grunddaten'!$E$11</definedName>
    <definedName name="R_103_RNr">'1_Verfahren &amp; Grunddaten'!$E$12</definedName>
    <definedName name="R_104_RName">'1_Verfahren &amp; Grunddaten'!$E$14</definedName>
    <definedName name="R_105_RF">'1_Verfahren &amp; Grunddaten'!$E$15</definedName>
    <definedName name="R_106_Gmde">'1_Verfahren &amp; Grunddaten'!$G$18</definedName>
    <definedName name="R_107_SWO_Nr">'1_Verfahren &amp; Grunddaten'!$G$19</definedName>
    <definedName name="R_108_SWO_gFl">'1_Verfahren &amp; Grunddaten'!$G$23</definedName>
    <definedName name="R_109_SWO_KatO">'1_Verfahren &amp; Grunddaten'!$G$24</definedName>
    <definedName name="R_110_SWO_KatP">'1_Verfahren &amp; Grunddaten'!$G$25</definedName>
    <definedName name="R_111_ZA01">'1_Verfahren &amp; Grunddaten'!$E$28</definedName>
    <definedName name="R_112_ZA02">'1_Verfahren &amp; Grunddaten'!$E$29</definedName>
    <definedName name="R_113_ZA03">'1_Verfahren &amp; Grunddaten'!$E$30</definedName>
    <definedName name="R_114_ZA04">'1_Verfahren &amp; Grunddaten'!$E$31</definedName>
    <definedName name="R_115_ZA05">'1_Verfahren &amp; Grunddaten'!$E$32</definedName>
    <definedName name="R_116_IBAN">'1_Verfahren &amp; Grunddaten'!$E$35</definedName>
    <definedName name="R_117_BemZZ">'1_Verfahren &amp; Grunddaten'!$C$42</definedName>
    <definedName name="R_118_Fo_ID">'1_Verfahren &amp; Grunddaten'!$G$20</definedName>
    <definedName name="R_201_V1_Fl_p">'2_Beitragsgesuch'!$J$8</definedName>
    <definedName name="R_202_V1_JwDiSt_p">'2_Beitragsgesuch'!$J$10</definedName>
    <definedName name="R_203_V1_NWPfl_p">'2_Beitragsgesuch'!$J$11</definedName>
    <definedName name="R_204_V1_FHFl_p">'2_Beitragsgesuch'!$J$12</definedName>
    <definedName name="R_205_V1_H_lt_36_p">'2_Beitragsgesuch'!$J$14</definedName>
    <definedName name="R_206_V1_H_gt_36_p">'2_Beitragsgesuch'!$J$15</definedName>
    <definedName name="R_207_V1_SRAEUMUNG_p">'2_Beitragsgesuch'!$J$16</definedName>
    <definedName name="R_208_V1_E_Ndh_p">'2_Beitragsgesuch'!$J$17</definedName>
    <definedName name="R_209_V1_BZUG_p">'2_Beitragsgesuch'!$J$19</definedName>
    <definedName name="R_210_V1_SKRAN_p">'2_Beitragsgesuch'!$J$20</definedName>
    <definedName name="R_211_V1_HELI_p">'2_Beitragsgesuch'!$J$21</definedName>
    <definedName name="R_212_V1_PKRAN_p">'2_Beitragsgesuch'!$J$22</definedName>
    <definedName name="R_213_V1_ZTRANS_p">'2_Beitragsgesuch'!$J$23</definedName>
    <definedName name="R_221_V2_Fl_p">'2_Beitragsgesuch'!$J$30</definedName>
    <definedName name="R_222_V2_H_p">'2_Beitragsgesuch'!$J$31</definedName>
    <definedName name="R_223_P_H">'2_Beitragsgesuch'!$Q$31</definedName>
    <definedName name="R_223_V2_NWPfl_p">'2_Beitragsgesuch'!$J$32</definedName>
    <definedName name="R_231_V3_JwDiSt_p">'2_Beitragsgesuch'!$J$39</definedName>
    <definedName name="R_232_V3_NWPfl_p">'2_Beitragsgesuch'!$J$40</definedName>
    <definedName name="R_233_V3_FHFl_p">'2_Beitragsgesuch'!$J$41</definedName>
    <definedName name="R_241_V4_SM_Fl_p">'2_Beitragsgesuch'!$J$49</definedName>
    <definedName name="R_242_V4_B_SM_p">'2_Beitragsgesuch'!$S$49</definedName>
    <definedName name="R_401_V14_SR_AUFWENDUNGEN">'4_Beitragsabrechnung'!$J$10</definedName>
    <definedName name="R_402_V14_SR_HOLZERLOESE_SH">'4_Beitragsabrechnung'!$I$12</definedName>
    <definedName name="R_403_V14_SR_HOLZERLOESE_EH">'4_Beitragsabrechnung'!$I$13</definedName>
    <definedName name="R_451_TZ01">'4_Beitragsabrechnung'!$P$29</definedName>
    <definedName name="R_452_TZ02">'4_Beitragsabrechnung'!$P$31</definedName>
    <definedName name="R_453_TZ03">'4_Beitragsabrechnung'!$P$33</definedName>
    <definedName name="R_601_V1_P_E_P">'Ansaetze &amp; Parameter'!$L$11</definedName>
    <definedName name="R_602_V1_P_JwDiSt">'Ansaetze &amp; Parameter'!$J$15</definedName>
    <definedName name="R_603_V1_P_NWPfl">'Ansaetze &amp; Parameter'!$J$16</definedName>
    <definedName name="R_604_V1_P_NWPfl">'Ansaetze &amp; Parameter'!$J$17</definedName>
    <definedName name="R_605_V1_P_H_lt_36">'Ansaetze &amp; Parameter'!$L$21</definedName>
    <definedName name="R_606_V1_P_H_gt_36">'Ansaetze &amp; Parameter'!$L$22</definedName>
    <definedName name="R_607_V1_P_E_Ndh">'Ansaetze &amp; Parameter'!$L$23</definedName>
    <definedName name="R_608_V1_P_SRAEUMUNG">'Ansaetze &amp; Parameter'!$L$24</definedName>
    <definedName name="R_609_V1_P_BZUG">'Ansaetze &amp; Parameter'!$L$27</definedName>
    <definedName name="R_610_V1_P_SKRAN">'Ansaetze &amp; Parameter'!$L$28</definedName>
    <definedName name="R_611_V1_P_HELI">'Ansaetze &amp; Parameter'!$L$29</definedName>
    <definedName name="R_612_V1_P_PKRAN">'Ansaetze &amp; Parameter'!$L$30</definedName>
    <definedName name="R_613_V1_P_ZTRANS">'Ansaetze &amp; Parameter'!$L$31</definedName>
    <definedName name="R_614_V2_P_NWPfl">'Ansaetze &amp; Parameter'!$L$35</definedName>
    <definedName name="R_615_V1_P_SH">'Ansaetze &amp; Parameter'!$L$41</definedName>
    <definedName name="R_616_V1_P_EH">'Ansaetze &amp; Parameter'!$L$42</definedName>
    <definedName name="R_631_V3_P_JwDiSt">'Ansaetze &amp; Parameter'!$L$15</definedName>
    <definedName name="R_632_V3_P_NWPfl">'Ansaetze &amp; Parameter'!$L$16</definedName>
    <definedName name="R_633_V3_P_FHFl">'Ansaetze &amp; Parameter'!$L$17</definedName>
    <definedName name="R_691_V1234_MatrixVerfahren">'Ansaetze &amp; Parameter'!$C$47:$C$50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9" l="1"/>
  <c r="G19" i="19"/>
  <c r="AI8" i="29" l="1"/>
  <c r="AI7" i="29"/>
  <c r="E8" i="29"/>
  <c r="E7" i="29"/>
  <c r="H7" i="29"/>
  <c r="AF8" i="29" l="1"/>
  <c r="AF7" i="29"/>
  <c r="J8" i="29"/>
  <c r="J7" i="29"/>
  <c r="H8" i="29"/>
  <c r="R7" i="29" l="1"/>
  <c r="G24" i="19"/>
  <c r="D7" i="29"/>
  <c r="D8" i="29"/>
  <c r="J13" i="13" l="1"/>
  <c r="J12" i="13"/>
  <c r="Q32" i="28" l="1"/>
  <c r="I32" i="28"/>
  <c r="Q32" i="7" l="1"/>
  <c r="S32" i="28" l="1"/>
  <c r="S32" i="7"/>
  <c r="C51" i="27" l="1"/>
  <c r="G27" i="13" s="1"/>
  <c r="I15" i="13" l="1"/>
  <c r="I1" i="19" l="1"/>
  <c r="I1" i="11"/>
  <c r="S1" i="7"/>
  <c r="I50" i="28" l="1"/>
  <c r="I41" i="28" l="1"/>
  <c r="I40" i="28"/>
  <c r="I39" i="28"/>
  <c r="I31" i="28"/>
  <c r="I30" i="28"/>
  <c r="I23" i="28"/>
  <c r="I22" i="28"/>
  <c r="I21" i="28"/>
  <c r="I20" i="28"/>
  <c r="I19" i="28"/>
  <c r="I17" i="28"/>
  <c r="I16" i="28"/>
  <c r="I15" i="28"/>
  <c r="I14" i="28"/>
  <c r="I12" i="28"/>
  <c r="I11" i="28"/>
  <c r="I10" i="28"/>
  <c r="I8" i="28"/>
  <c r="E32" i="19" l="1"/>
  <c r="C41" i="19"/>
  <c r="E31" i="19"/>
  <c r="E30" i="19"/>
  <c r="E29" i="19"/>
  <c r="E28" i="19"/>
  <c r="D22" i="19"/>
  <c r="E12" i="19"/>
  <c r="X8" i="29" l="1"/>
  <c r="X7" i="29"/>
  <c r="K8" i="29"/>
  <c r="K7" i="29"/>
  <c r="E34" i="19"/>
  <c r="G25" i="19"/>
  <c r="R8" i="29" s="1"/>
  <c r="G18" i="19"/>
  <c r="E15" i="19"/>
  <c r="E14" i="19"/>
  <c r="E13" i="19"/>
  <c r="AJ8" i="29" l="1"/>
  <c r="AJ7" i="29"/>
  <c r="Y7" i="29"/>
  <c r="Y8" i="29"/>
  <c r="AH7" i="29"/>
  <c r="AH8" i="29"/>
  <c r="S31" i="28"/>
  <c r="S34" i="28" s="1"/>
  <c r="S35" i="28" l="1"/>
  <c r="S31" i="7"/>
  <c r="S34" i="7" s="1"/>
  <c r="S35" i="7" l="1"/>
  <c r="P1" i="13"/>
  <c r="S1" i="28"/>
  <c r="G23" i="19" l="1"/>
  <c r="U8" i="29" l="1"/>
  <c r="U7" i="29"/>
  <c r="S52" i="28" l="1"/>
  <c r="P35" i="13"/>
  <c r="I8" i="29" l="1"/>
  <c r="I7" i="29"/>
  <c r="Q41" i="28"/>
  <c r="S41" i="28" s="1"/>
  <c r="Q40" i="28"/>
  <c r="S40" i="28" s="1"/>
  <c r="Q39" i="28"/>
  <c r="S39" i="28" s="1"/>
  <c r="Q23" i="28"/>
  <c r="S23" i="28" s="1"/>
  <c r="Q22" i="28"/>
  <c r="S22" i="28" s="1"/>
  <c r="Q21" i="28"/>
  <c r="S21" i="28" s="1"/>
  <c r="Q20" i="28"/>
  <c r="S20" i="28" s="1"/>
  <c r="Q19" i="28"/>
  <c r="S19" i="28" s="1"/>
  <c r="Q17" i="28"/>
  <c r="S17" i="28" s="1"/>
  <c r="Q16" i="28"/>
  <c r="S16" i="28" s="1"/>
  <c r="Q15" i="28"/>
  <c r="S15" i="28" s="1"/>
  <c r="Q14" i="28"/>
  <c r="S14" i="28" s="1"/>
  <c r="Q12" i="28"/>
  <c r="S12" i="28" s="1"/>
  <c r="Q11" i="28"/>
  <c r="S11" i="28" s="1"/>
  <c r="Q10" i="28"/>
  <c r="S10" i="28" s="1"/>
  <c r="Q8" i="28"/>
  <c r="S8" i="28" s="1"/>
  <c r="S43" i="28" l="1"/>
  <c r="S25" i="28"/>
  <c r="S51" i="7"/>
  <c r="Q41" i="7"/>
  <c r="Q40" i="7"/>
  <c r="Q39" i="7"/>
  <c r="S39" i="7" s="1"/>
  <c r="Q23" i="7"/>
  <c r="Q22" i="7"/>
  <c r="Q21" i="7"/>
  <c r="Q20" i="7"/>
  <c r="Q19" i="7"/>
  <c r="Q17" i="7"/>
  <c r="Q16" i="7"/>
  <c r="Q15" i="7"/>
  <c r="Q14" i="7"/>
  <c r="Q12" i="7"/>
  <c r="Q10" i="7"/>
  <c r="Q11" i="7"/>
  <c r="Q8" i="7"/>
  <c r="P15" i="13" l="1"/>
  <c r="P12" i="13" s="1"/>
  <c r="S40" i="7"/>
  <c r="S41" i="7"/>
  <c r="S10" i="7"/>
  <c r="S11" i="7"/>
  <c r="S12" i="7"/>
  <c r="S14" i="7"/>
  <c r="S15" i="7"/>
  <c r="S16" i="7"/>
  <c r="S17" i="7"/>
  <c r="S19" i="7"/>
  <c r="S20" i="7"/>
  <c r="S21" i="7"/>
  <c r="S22" i="7"/>
  <c r="S23" i="7"/>
  <c r="S8" i="7"/>
  <c r="S25" i="7" l="1"/>
  <c r="S43" i="7"/>
  <c r="M15" i="13" l="1"/>
  <c r="P27" i="13" s="1"/>
  <c r="N8" i="13"/>
  <c r="M12" i="13" l="1"/>
  <c r="L22" i="13" s="1"/>
  <c r="P37" i="13"/>
  <c r="N22" i="13" l="1"/>
  <c r="N20" i="13" s="1"/>
  <c r="L20" i="13"/>
  <c r="I48" i="19"/>
  <c r="S8" i="29" s="1"/>
  <c r="W8" i="29" s="1"/>
  <c r="I47" i="19"/>
  <c r="S7" i="29" s="1"/>
  <c r="W7" i="29" s="1"/>
  <c r="I52" i="19" l="1"/>
  <c r="I50" i="19"/>
  <c r="F8" i="29" l="1"/>
  <c r="F7"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Allgemeiner AP ALN Kompass</author>
  </authors>
  <commentList>
    <comment ref="M1" authorId="0" shapeId="0" xr:uid="{00000000-0006-0000-0700-000001000000}">
      <text>
        <r>
          <rPr>
            <sz val="9"/>
            <color indexed="81"/>
            <rFont val="Segoe UI"/>
            <family val="2"/>
          </rPr>
          <t>zb = zuständigkeitsbereich: 
1:1 Zuordnung v. Zuständigkeitsbereich und Förster
Falls Massnahme in mehreren Revieren, wird das erste Revier in den Zuständigkeitsbereich übernommen.
Bsp.
Revierdaten (201, 205, 311)
Zuständigkeitsbereich: 201</t>
        </r>
      </text>
    </comment>
    <comment ref="I5" authorId="0" shapeId="0" xr:uid="{00000000-0006-0000-0700-000002000000}">
      <text>
        <r>
          <rPr>
            <b/>
            <sz val="9"/>
            <color indexed="81"/>
            <rFont val="Segoe UI"/>
            <family val="2"/>
          </rPr>
          <t xml:space="preserve">Akontozahlungen Schutzwaldpflege:
</t>
        </r>
        <r>
          <rPr>
            <sz val="9"/>
            <color indexed="81"/>
            <rFont val="Segoe UI"/>
            <family val="2"/>
          </rPr>
          <t xml:space="preserve">Bei grossen Beitragszahlungen werden Akontozahlungen geleistet.
Pro Akontozahlung wird ein Gesuch eingereicht. 
Um die verschiedenen Akonto- mit der Schlusszahlung zusammen zu bringen, wird im Feld "gesuch_datum_eingereicht" bei Gesuchen mit Akontozahlungen ein Text "Akonto "&amp; eingefügt:
=WENN(NICHTLEER(Feld16chf); "Akonto "&amp;Feld16&amp;", SWO-Nr: "&amp;Feld8"
Textbsp: </t>
        </r>
        <r>
          <rPr>
            <i/>
            <sz val="9"/>
            <color indexed="81"/>
            <rFont val="Segoe UI"/>
            <family val="2"/>
          </rPr>
          <t>Akonto 200'000, SWO-Nr 260.40G</t>
        </r>
        <r>
          <rPr>
            <sz val="9"/>
            <color indexed="81"/>
            <rFont val="Segoe UI"/>
            <family val="2"/>
          </rPr>
          <t xml:space="preserve">
Feld 8: Schultzwaldobjektnummer
Feld 16: Akontozahlung-Betrag (1. 2. oder 3. Datum)
Beispielgesuch 2018: 2.06</t>
        </r>
      </text>
    </comment>
    <comment ref="M5" authorId="0" shapeId="0" xr:uid="{00000000-0006-0000-0700-000003000000}">
      <text>
        <r>
          <rPr>
            <sz val="9"/>
            <color indexed="81"/>
            <rFont val="Segoe UI"/>
            <family val="2"/>
          </rPr>
          <t>zb = zuständigkeitsbereich: 
1:1 Zuordnung v. Zuständigkeitsbereich und Förster
Falls Massnahme in mehreren Revieren, wird das erste Revier in den Zuständigkeitsbereich übernommen.
Bsp.
Revierdaten (201, 205, 311)
Zuständigkeitsbereich: 201</t>
        </r>
      </text>
    </comment>
    <comment ref="R5" authorId="0" shapeId="0" xr:uid="{00000000-0006-0000-0700-000004000000}">
      <text>
        <r>
          <rPr>
            <sz val="9"/>
            <color indexed="81"/>
            <rFont val="Segoe UI"/>
            <family val="2"/>
          </rPr>
          <t xml:space="preserve">=WENN(R_101_Verfahren="Holzschlag Selbstbewirtschafter";WENN(g_R3_V2_H_e&gt;0;g_R3_V2_H_e*'5_Rechnungsbeleg'!G23/100;R_222_V2_H_p*'5_Rechnungsbeleg'!G23/100);SUMME('4_Beitragsabrechnung'!$I$12:$I$13)*'5_Rechnungsbeleg'!G23/100)
Falls "Holzschlag Selbstbewirtschafter" dann
     Tfm * Prozentsatz öffentlich und Tfm * Prozentsatz privat von Beitragsgesuch resp. von Abweichung
sonst
     Summe der Holzerlöse aus Beitragsabrechnung * Prozentsatz öffentlich resp * Prozentsatz privat
</t>
        </r>
      </text>
    </comment>
    <comment ref="U6" authorId="0" shapeId="0" xr:uid="{00000000-0006-0000-0700-000005000000}">
      <text>
        <r>
          <rPr>
            <b/>
            <sz val="9"/>
            <color indexed="81"/>
            <rFont val="Segoe UI"/>
            <family val="2"/>
          </rPr>
          <t>ö: F10*F11a/100
p: F10*F11b/100</t>
        </r>
      </text>
    </comment>
  </commentList>
</comments>
</file>

<file path=xl/sharedStrings.xml><?xml version="1.0" encoding="utf-8"?>
<sst xmlns="http://schemas.openxmlformats.org/spreadsheetml/2006/main" count="594" uniqueCount="335">
  <si>
    <t>Beitragsformular Schutzwaldpflege</t>
  </si>
  <si>
    <t>Revierinformationen</t>
  </si>
  <si>
    <t>Reviername</t>
  </si>
  <si>
    <t>Objektinformationen</t>
  </si>
  <si>
    <t>Gemeinde/n</t>
  </si>
  <si>
    <t>Schutzwaldobjekt-Nr./n</t>
  </si>
  <si>
    <t>Zahlungsempfänger</t>
  </si>
  <si>
    <t>Zahlungsadresse</t>
  </si>
  <si>
    <t>IBAN</t>
  </si>
  <si>
    <t>30 Tage netto</t>
  </si>
  <si>
    <t>Jungwuchs-, Dickungs-, Stangenholzpflege</t>
  </si>
  <si>
    <t>Nachwuchspflege</t>
  </si>
  <si>
    <t>Freihaltefläche</t>
  </si>
  <si>
    <t>Stabilitätsholzerei BHD &lt; 36cm</t>
  </si>
  <si>
    <t>Stabilitätsholzerei BHD &gt; 36cm</t>
  </si>
  <si>
    <t>Schlagräumung</t>
  </si>
  <si>
    <t>Entrindung von Nadelholz</t>
  </si>
  <si>
    <t>Holzbringung Bodenzug</t>
  </si>
  <si>
    <t>Holzbringung Seilkran</t>
  </si>
  <si>
    <t>Holzbringung Helikopter</t>
  </si>
  <si>
    <t>Zwischentransport</t>
  </si>
  <si>
    <t>Pauschale</t>
  </si>
  <si>
    <t>Betrag</t>
  </si>
  <si>
    <t>Einrichtungs-/ Projektpauschale</t>
  </si>
  <si>
    <t>Jungwaldpflege (ohne Holzerei)</t>
  </si>
  <si>
    <t>AWEL Wasserbau, Beratung und Bewilligung</t>
  </si>
  <si>
    <t>Fachstelle Naturschutz, Arten- &amp; Biotopschutz</t>
  </si>
  <si>
    <t xml:space="preserve">andere: </t>
  </si>
  <si>
    <t>Eigentümerblatt Schutzwaldpflege</t>
  </si>
  <si>
    <t>Verfügung Schutzwaldpflege mit allen Beilagen</t>
  </si>
  <si>
    <t>Variantenstudium Spezialverfahren</t>
  </si>
  <si>
    <t>Datum</t>
  </si>
  <si>
    <t>DD.MM.JJJJ</t>
  </si>
  <si>
    <t>Beitrag Gemeinde/n (Restkosten)</t>
  </si>
  <si>
    <t>Projektperimeter, Pflicht in FOMES erfassen</t>
  </si>
  <si>
    <t xml:space="preserve">andere Beiträge in der Massnahmenfläche, evtl. Beilagen </t>
  </si>
  <si>
    <t>Abrechnungsinformationen</t>
  </si>
  <si>
    <t>JJJJJ_FKNr_9999</t>
  </si>
  <si>
    <t>Zusammensetzung Beitrag (Kontierung)</t>
  </si>
  <si>
    <t>Typ</t>
  </si>
  <si>
    <t>Kategorie</t>
  </si>
  <si>
    <t>Sachkonto</t>
  </si>
  <si>
    <t>Schutzwald</t>
  </si>
  <si>
    <t>Öffentlich</t>
  </si>
  <si>
    <t>3632 0 80000</t>
  </si>
  <si>
    <t>Privat</t>
  </si>
  <si>
    <t>3637 0 80030</t>
  </si>
  <si>
    <t>CO-Auftrag</t>
  </si>
  <si>
    <t>88310.20.100</t>
  </si>
  <si>
    <t>Visierung Abteilung Wald</t>
  </si>
  <si>
    <t>Materiell</t>
  </si>
  <si>
    <t>Formell / rechnerisch</t>
  </si>
  <si>
    <t>Anweisungsberechtigung</t>
  </si>
  <si>
    <t>Vorname, Name</t>
  </si>
  <si>
    <t xml:space="preserve">Forstkreis </t>
  </si>
  <si>
    <t>Nr</t>
  </si>
  <si>
    <t>Name</t>
  </si>
  <si>
    <t>Aren</t>
  </si>
  <si>
    <t>Fläche</t>
  </si>
  <si>
    <t>Tfm</t>
  </si>
  <si>
    <t>Buchungskreis</t>
  </si>
  <si>
    <t>Belegsdatum</t>
  </si>
  <si>
    <t>Jahr</t>
  </si>
  <si>
    <t>Nummer</t>
  </si>
  <si>
    <t>JJJJ</t>
  </si>
  <si>
    <t>Schutzwaldobjekt Kategorie Privat</t>
  </si>
  <si>
    <t>Schutzwaldobjekt Kategorie Öffentlich</t>
  </si>
  <si>
    <t xml:space="preserve">Schutzwaldobjekt(e) gepflegte Fläche </t>
  </si>
  <si>
    <t>%</t>
  </si>
  <si>
    <t>Fr.</t>
  </si>
  <si>
    <t>Fläche/Menge</t>
  </si>
  <si>
    <t>Fr. / Are</t>
  </si>
  <si>
    <t>Fr. / Tfm</t>
  </si>
  <si>
    <r>
      <rPr>
        <b/>
        <sz val="10"/>
        <color theme="1"/>
        <rFont val="Arial"/>
        <family val="2"/>
      </rPr>
      <t>Defizit</t>
    </r>
    <r>
      <rPr>
        <sz val="10"/>
        <color theme="1"/>
        <rFont val="Arial"/>
        <family val="2"/>
      </rPr>
      <t xml:space="preserve"> Total</t>
    </r>
  </si>
  <si>
    <t>XX %</t>
  </si>
  <si>
    <t>Schutzwaldobjekt(e) gepflegte Fläche</t>
  </si>
  <si>
    <r>
      <t xml:space="preserve">Beitragsgesuch </t>
    </r>
    <r>
      <rPr>
        <sz val="16"/>
        <color rgb="FFC00000"/>
        <rFont val="Arial"/>
        <family val="2"/>
      </rPr>
      <t>(Seite 2)</t>
    </r>
  </si>
  <si>
    <r>
      <t xml:space="preserve">Beitragsabrechnung </t>
    </r>
    <r>
      <rPr>
        <sz val="16"/>
        <color rgb="FFC00000"/>
        <rFont val="Arial"/>
        <family val="2"/>
      </rPr>
      <t>(Seite 4)</t>
    </r>
  </si>
  <si>
    <r>
      <t xml:space="preserve">Rechnungsbeleg </t>
    </r>
    <r>
      <rPr>
        <sz val="16"/>
        <color rgb="FFC00000"/>
        <rFont val="Arial"/>
        <family val="2"/>
      </rPr>
      <t>(Seite 5)</t>
    </r>
  </si>
  <si>
    <t>Vorname Name</t>
  </si>
  <si>
    <t>Maximal möglicher Beitrag für Holzschlag (ohne Berücksichtigung des Holzerlöses)</t>
  </si>
  <si>
    <t>Maximal möglicher Beitrag für spezielle Massnahmen (Spezialfall)</t>
  </si>
  <si>
    <t>Zahlungskonditionen</t>
  </si>
  <si>
    <t>Zahlungszweck</t>
  </si>
  <si>
    <t>Seite 1:</t>
  </si>
  <si>
    <t>Seite 2:</t>
  </si>
  <si>
    <t>Seite 3:</t>
  </si>
  <si>
    <t>Seite 4:</t>
  </si>
  <si>
    <t>Seite 5:</t>
  </si>
  <si>
    <t>Der Holzschlag  / die Massnahme kann ausgeführt werden:</t>
  </si>
  <si>
    <t>Bemerkungen zum Zahlungszweck (fakultativ)</t>
  </si>
  <si>
    <t>Bemerkungen zum Beitragsgesuch (fakultativ)</t>
  </si>
  <si>
    <t>Bemerkungen zur Beitragsabrechnung (faktultativ)</t>
  </si>
  <si>
    <t>Maximal möglicher Beitrag</t>
  </si>
  <si>
    <t>Nr / n</t>
  </si>
  <si>
    <t>Reviernummer</t>
  </si>
  <si>
    <t>Beitrag für Jungwaldpflege (ohne Holzerei)</t>
  </si>
  <si>
    <r>
      <rPr>
        <b/>
        <sz val="10"/>
        <color theme="1"/>
        <rFont val="Arial"/>
        <family val="2"/>
      </rPr>
      <t>Beilagen</t>
    </r>
    <r>
      <rPr>
        <sz val="10"/>
        <color theme="1"/>
        <rFont val="Arial"/>
        <family val="2"/>
      </rPr>
      <t xml:space="preserve"> </t>
    </r>
  </si>
  <si>
    <t>Anzahl Belege zur Beitragsabrechnung</t>
  </si>
  <si>
    <r>
      <t xml:space="preserve">Verfahren und Grunddaten </t>
    </r>
    <r>
      <rPr>
        <sz val="16"/>
        <color rgb="FFC00000"/>
        <rFont val="Arial"/>
        <family val="2"/>
      </rPr>
      <t>(Seite 1)</t>
    </r>
  </si>
  <si>
    <t>Betrag in Fr.</t>
  </si>
  <si>
    <t>Verfahren</t>
  </si>
  <si>
    <t>Spezielle Massnahmen (Spezialfall)</t>
  </si>
  <si>
    <t>Verfahren:</t>
  </si>
  <si>
    <t>Revierförster (-in)</t>
  </si>
  <si>
    <t>Verfahren auswählen (Dropdown)</t>
  </si>
  <si>
    <t>Massnahme</t>
  </si>
  <si>
    <t>Einheit</t>
  </si>
  <si>
    <t>1. Projektierung</t>
  </si>
  <si>
    <t>—</t>
  </si>
  <si>
    <t>2. Jungwaldpflege</t>
  </si>
  <si>
    <t>Kosten und Pauschale für Holzschlag/ Jungwaldpflege (ohne Holzerei)</t>
  </si>
  <si>
    <t>3. Holzhauerei</t>
  </si>
  <si>
    <t>Stabilitäts- / Sicherheitsholzerei</t>
  </si>
  <si>
    <t>Mittelstamm BHD &lt; 36 cm</t>
  </si>
  <si>
    <t>Mittelstamm BHD &gt; 36 cm</t>
  </si>
  <si>
    <t>Schlagräumung im Kulturland, Strasse/ Weg, Gerinne/ Gerinneeinhang</t>
  </si>
  <si>
    <t>4. Holzbringung</t>
  </si>
  <si>
    <t>Bodenzug</t>
  </si>
  <si>
    <t>Seilkran</t>
  </si>
  <si>
    <t>Helikopter</t>
  </si>
  <si>
    <t>Pneukran</t>
  </si>
  <si>
    <t>Spezielle Massnahmen</t>
  </si>
  <si>
    <t>Offerte/ Kostenschätzung</t>
  </si>
  <si>
    <t>Festsetzung</t>
  </si>
  <si>
    <t>/</t>
  </si>
  <si>
    <t>Holzerlös</t>
  </si>
  <si>
    <t>geplant</t>
  </si>
  <si>
    <r>
      <t>Jungwaldpflege (ohne Holzerei)</t>
    </r>
    <r>
      <rPr>
        <sz val="10"/>
        <rFont val="Arial"/>
        <family val="2"/>
      </rPr>
      <t/>
    </r>
  </si>
  <si>
    <t>effektiv</t>
  </si>
  <si>
    <t>Fläche oder Menge</t>
  </si>
  <si>
    <r>
      <t xml:space="preserve">Beitragsherleitung (muss </t>
    </r>
    <r>
      <rPr>
        <u/>
        <sz val="8"/>
        <rFont val="Arial"/>
        <family val="2"/>
      </rPr>
      <t>vor</t>
    </r>
    <r>
      <rPr>
        <sz val="8"/>
        <rFont val="Arial"/>
        <family val="2"/>
      </rPr>
      <t xml:space="preserve"> der Ausführung erfolgen)</t>
    </r>
  </si>
  <si>
    <r>
      <t xml:space="preserve">Festsetzen der Beitragshöhe durch Kreisforstmeister/ Abteilung Wald (muss </t>
    </r>
    <r>
      <rPr>
        <u/>
        <sz val="8"/>
        <rFont val="Arial"/>
        <family val="2"/>
      </rPr>
      <t>vor</t>
    </r>
    <r>
      <rPr>
        <sz val="8"/>
        <rFont val="Arial"/>
        <family val="2"/>
      </rPr>
      <t xml:space="preserve"> der Ausführung erfolgen)</t>
    </r>
  </si>
  <si>
    <t>Grunddaten:</t>
  </si>
  <si>
    <t>Auszahlung Bund und Kanton:</t>
  </si>
  <si>
    <r>
      <rPr>
        <b/>
        <sz val="10"/>
        <color theme="1"/>
        <rFont val="Arial"/>
        <family val="2"/>
      </rPr>
      <t>Aufwendungen</t>
    </r>
    <r>
      <rPr>
        <sz val="10"/>
        <color theme="1"/>
        <rFont val="Arial"/>
        <family val="2"/>
      </rPr>
      <t xml:space="preserve"> effektiv Total</t>
    </r>
  </si>
  <si>
    <t>CH00 0000 0000 0000 0000 0</t>
  </si>
  <si>
    <t>Unterschrift Revierförster (-in)</t>
  </si>
  <si>
    <t xml:space="preserve">Betrag </t>
  </si>
  <si>
    <t>Rechnungsnummer /-angaben</t>
  </si>
  <si>
    <t>Abweichungen bei Realisierung?</t>
  </si>
  <si>
    <t>+</t>
  </si>
  <si>
    <t>Total bisherige Teilzahlungen</t>
  </si>
  <si>
    <t xml:space="preserve">Bisherige Teil- / Akontozahlungen </t>
  </si>
  <si>
    <t>Beitragsauszahlung (verbleibender Betrag)</t>
  </si>
  <si>
    <t xml:space="preserve">Beitrag: </t>
  </si>
  <si>
    <t>Teil Jungwaldpflege</t>
  </si>
  <si>
    <t>Teil Spez. Massn.</t>
  </si>
  <si>
    <t>Anleitung</t>
  </si>
  <si>
    <t>Fr. / Are oder Tfm</t>
  </si>
  <si>
    <t>Nur auszufüllen bei dem Verfahren Holzschlag oder dem Verfahren speziellen Massnahmen (Spezialfall)</t>
  </si>
  <si>
    <t>Erläuterungen zum Ausfüllen der Blätter</t>
  </si>
  <si>
    <t>Administrative Abwicklung von Gesuchseingabe bis Auszahlung</t>
  </si>
  <si>
    <t>Inhalt</t>
  </si>
  <si>
    <t>mit einem x ankreuzen</t>
  </si>
  <si>
    <r>
      <rPr>
        <b/>
        <sz val="10"/>
        <color theme="1"/>
        <rFont val="Arial"/>
        <family val="2"/>
      </rPr>
      <t xml:space="preserve">Beizug der Fachstellen, </t>
    </r>
    <r>
      <rPr>
        <sz val="8"/>
        <color theme="1"/>
        <rFont val="Arial"/>
        <family val="2"/>
      </rPr>
      <t>mit einem x ankreuzen</t>
    </r>
  </si>
  <si>
    <r>
      <rPr>
        <b/>
        <sz val="10"/>
        <color theme="1"/>
        <rFont val="Arial"/>
        <family val="2"/>
      </rPr>
      <t xml:space="preserve">Beilagen, </t>
    </r>
    <r>
      <rPr>
        <sz val="8"/>
        <color theme="1"/>
        <rFont val="Arial"/>
        <family val="2"/>
      </rPr>
      <t>mit einem x ankreuzen</t>
    </r>
  </si>
  <si>
    <t>Jungw.-, Dickungs-, Stangenholzpflege</t>
  </si>
  <si>
    <t>Fr. / Are od. Tfm</t>
  </si>
  <si>
    <t>Tabulatortaste wählen, um ins nächste Eingabefeld zu gelangen.</t>
  </si>
  <si>
    <t>Ansätze und Parameter</t>
  </si>
  <si>
    <t>Dropdownliste [Seite 1]</t>
  </si>
  <si>
    <t>Pauschalen [Seite 2 und 3]</t>
  </si>
  <si>
    <t>Nicht im Ausdruck</t>
  </si>
  <si>
    <t>eingelesene Werte in Beitragsformular (können hier verändert werden)</t>
  </si>
  <si>
    <r>
      <rPr>
        <b/>
        <sz val="10"/>
        <color theme="1"/>
        <rFont val="Arial"/>
        <family val="2"/>
      </rPr>
      <t>Abweichung bei der Realisierung:</t>
    </r>
    <r>
      <rPr>
        <sz val="10"/>
        <color theme="1"/>
        <rFont val="Arial"/>
        <family val="2"/>
      </rPr>
      <t xml:space="preserve"> Nach Ausführung des Holzschlages/ der Massnahme können bei grösseren Abweichungen gegenüber der Planung (Beitragsgesuch, S. 2) die effektiv realisierten Werte neu eingegeben und damit der maximal mögliche Beitrag angepasst und begründet werden (fakultativ).</t>
    </r>
  </si>
  <si>
    <r>
      <rPr>
        <b/>
        <sz val="10"/>
        <color theme="1"/>
        <rFont val="Arial"/>
        <family val="2"/>
      </rPr>
      <t>Rechnungsbeleg:</t>
    </r>
    <r>
      <rPr>
        <sz val="10"/>
        <color theme="1"/>
        <rFont val="Arial"/>
        <family val="2"/>
      </rPr>
      <t xml:space="preserve"> Keine Eingaben nötig. Fasst die für die Buchhaltung relevanten Werte zusammen und dient als Rechnungsbeleg.</t>
    </r>
  </si>
  <si>
    <t>Gelb markierte Felder sollen durch den Gesuchssteller im Excel ausgefüllt werden.</t>
  </si>
  <si>
    <t>Nachführung</t>
  </si>
  <si>
    <t>Defizit grösser als maximal möglicher Beitrag?</t>
  </si>
  <si>
    <t>Beitrag Gemeide (Restkosten):</t>
  </si>
  <si>
    <r>
      <rPr>
        <b/>
        <sz val="10"/>
        <color theme="1"/>
        <rFont val="Arial"/>
        <family val="2"/>
      </rPr>
      <t>Grunddaten:</t>
    </r>
    <r>
      <rPr>
        <sz val="10"/>
        <color theme="1"/>
        <rFont val="Arial"/>
        <family val="2"/>
      </rPr>
      <t xml:space="preserve"> Hier sind durch den Revierförster (-in) spezifische Informationen zum Objekt, zur Aufteilung Privatwald – öffentlicher Wald und dem Zahlungsempfänger einzutragen.</t>
    </r>
  </si>
  <si>
    <t>XX Aren</t>
  </si>
  <si>
    <t>Schätzung</t>
  </si>
  <si>
    <r>
      <t xml:space="preserve">Abweichung bei der Realisierung </t>
    </r>
    <r>
      <rPr>
        <sz val="16"/>
        <color rgb="FFC00000"/>
        <rFont val="Arial"/>
        <family val="2"/>
      </rPr>
      <t>(Seite 3)</t>
    </r>
  </si>
  <si>
    <t xml:space="preserve">Schlussrechnung </t>
  </si>
  <si>
    <t>Die Richtigkeit / Plausibilität der obengenannten Beitragsabrechnung bestätigt:</t>
  </si>
  <si>
    <t>Fischereiaufseher (-in)</t>
  </si>
  <si>
    <t>Unterschrift Kreisforstmeister (-in)</t>
  </si>
  <si>
    <t>Beitrag Schutzwald</t>
  </si>
  <si>
    <t>Bemerkungen zum Zahlungszweck</t>
  </si>
  <si>
    <t>Förster (-in)</t>
  </si>
  <si>
    <t xml:space="preserve">(Identisch wie Adresse </t>
  </si>
  <si>
    <t>auf Einzahlungsschein)</t>
  </si>
  <si>
    <t>Beitrag Bund und Kanton (Total Auszahlung)</t>
  </si>
  <si>
    <t>Beitragsberech-
tigte Kosten</t>
  </si>
  <si>
    <t>gemäss Beitragsgesuch</t>
  </si>
  <si>
    <r>
      <rPr>
        <b/>
        <sz val="10"/>
        <color theme="1"/>
        <rFont val="Arial"/>
        <family val="2"/>
      </rPr>
      <t>Beitragsabrechnung:</t>
    </r>
    <r>
      <rPr>
        <sz val="10"/>
        <color theme="1"/>
        <rFont val="Arial"/>
        <family val="2"/>
      </rPr>
      <t xml:space="preserve"> Hier sind die effektiv realisierten Aufwendungen und die pauschalen Erlöse einzutragen und der effektiv auszuzahlende Beitrag sowie die durch die Gemeinde effektiv zu begleichenden Restkosten zu ermitteln. Der Erlös fürs Stammholz und fürs Energieholz kann pauschal (Schätzung Menge, Ansatz gemäss Beiblatt «Pauschale») abgerechnet werden.</t>
    </r>
  </si>
  <si>
    <t>[Stand: 31.12.17 Go, diverse Anpassungen, siehe seperate Dokumention]</t>
  </si>
  <si>
    <t>Stammholz (Sagholz ab C-Qualität und besser)</t>
  </si>
  <si>
    <t>Energieholz</t>
  </si>
  <si>
    <t>Beitragsherleitung</t>
  </si>
  <si>
    <t>Festsetzen der Beitragshöhe durch Kreisforstmeister/ Abteilung Wald</t>
  </si>
  <si>
    <t>6. Spezialfall</t>
  </si>
  <si>
    <t>Holzschlag Selbstbewirtschafter</t>
  </si>
  <si>
    <t>Menge</t>
  </si>
  <si>
    <r>
      <rPr>
        <b/>
        <sz val="10"/>
        <color theme="1"/>
        <rFont val="Arial"/>
        <family val="2"/>
      </rPr>
      <t>Beitragsgesuch (Herleitung / Zusicherung):</t>
    </r>
    <r>
      <rPr>
        <sz val="10"/>
        <color theme="1"/>
        <rFont val="Arial"/>
        <family val="2"/>
      </rPr>
      <t xml:space="preserve"> Diese Seite muss vor Ausführung des Holzschlages/ der Massnahme ausgefüllt und durch den Kreisforstmeister (-in) unterzeichnet werden. Hier werden die geplanten Massnahmen eingegeben. Bei einem Holzschlag ist der erste Teil, bei einem Holzschlag Selbstbewirtschafter der zweite Teil, bei einer Jungwaldpflege (ohne Holzerei) ist der dritte Teil und bei speziellen Massnahmen (Spezialfall) ist der vierte Teil auszufüllen.</t>
    </r>
  </si>
  <si>
    <t>Teil Holz. Selbstb.</t>
  </si>
  <si>
    <t>5. Holzschlag Selbstbewirtschafter</t>
  </si>
  <si>
    <t>Holzerei/ Holzbringung (Klassen)</t>
  </si>
  <si>
    <t>Verfahren Index</t>
  </si>
  <si>
    <t>Holzbringung Pneukran</t>
  </si>
  <si>
    <t>Beitrag für Holzschlag Selbstbewirtschafter</t>
  </si>
  <si>
    <r>
      <rPr>
        <b/>
        <sz val="10"/>
        <color theme="1"/>
        <rFont val="Arial"/>
        <family val="2"/>
      </rPr>
      <t>Holzerlöse</t>
    </r>
    <r>
      <rPr>
        <sz val="10"/>
        <color theme="1"/>
        <rFont val="Arial"/>
        <family val="2"/>
      </rPr>
      <t xml:space="preserve"> Stammholz</t>
    </r>
  </si>
  <si>
    <r>
      <rPr>
        <b/>
        <sz val="10"/>
        <color theme="1"/>
        <rFont val="Arial"/>
        <family val="2"/>
      </rPr>
      <t>Holzerlöse</t>
    </r>
    <r>
      <rPr>
        <sz val="10"/>
        <color theme="1"/>
        <rFont val="Arial"/>
        <family val="2"/>
      </rPr>
      <t xml:space="preserve"> Ind.-/Energieholz</t>
    </r>
  </si>
  <si>
    <t>Projekt (Holzschlag)</t>
  </si>
  <si>
    <t>[Stand: 31.12.17 Am, diverse Anpassungen]</t>
  </si>
  <si>
    <t>Teil Projekt (Holzschlag)</t>
  </si>
  <si>
    <t>Teil Proj. (Holzschlag) &amp; Spez. Massn.</t>
  </si>
  <si>
    <t>Dropdownliste [Seite 2]</t>
  </si>
  <si>
    <t>Selbstbewirtschafter einfach</t>
  </si>
  <si>
    <t>Selbstbewirtschafter mittel</t>
  </si>
  <si>
    <t>Selbstbewirtschafter schwierig</t>
  </si>
  <si>
    <t>[Stand: 05.02.18 Am, diverse Anpassungen]</t>
  </si>
  <si>
    <t>Ansätze Selbstbewirtschafter</t>
  </si>
  <si>
    <t>Kanton Zürich, ALN, Abteilung Wald</t>
  </si>
  <si>
    <t>[Stand: 28.04.17, Naturkonzept AG, Auftrag]</t>
  </si>
  <si>
    <t>[Stand: 06.07.17, Go, diverse Anpassungen, siehe seperate Dokumention]</t>
  </si>
  <si>
    <t>[Stand: 24.05.18 Go, Beilage NaiS Formular Nr. 2 (Anmerkung)]</t>
  </si>
  <si>
    <t>NaiS-Formular Nr. 2 (nur die relevanten Punkte)</t>
  </si>
  <si>
    <t>Gesamte Fläche Selbstbewirtschafter</t>
  </si>
  <si>
    <t>[Stand: 16.11.18 Am, Anpassungen zu Selbstbewirtschafter =&gt; Nachwuchspflege]</t>
  </si>
  <si>
    <t>Nachwuchspflege auf Teilfläche</t>
  </si>
  <si>
    <t>Fr. / Tfm oder Are</t>
  </si>
  <si>
    <t>Holzerei Selbstbewirtschafter</t>
  </si>
  <si>
    <t>"Holzerei"</t>
  </si>
  <si>
    <t>Dropdown</t>
  </si>
  <si>
    <t>[Stand: 01.01.19 Go, diverse Anpassungen]</t>
  </si>
  <si>
    <t>Quelle: Pauschalen für Massnahmen und Holzerlös für die Schutzwaldpflege, Stand 01.01.2019</t>
  </si>
  <si>
    <t>Schutzwaldobjekt</t>
  </si>
  <si>
    <t>privat</t>
  </si>
  <si>
    <t>Walderhaltung</t>
  </si>
  <si>
    <t>papier</t>
  </si>
  <si>
    <t>fix: Schutzwaldobjekt</t>
  </si>
  <si>
    <r>
      <t>8</t>
    </r>
    <r>
      <rPr>
        <i/>
        <sz val="9"/>
        <rFont val="Arial"/>
        <family val="2"/>
      </rPr>
      <t>(k Einträge)</t>
    </r>
  </si>
  <si>
    <t>fomes35</t>
  </si>
  <si>
    <t>fomes33</t>
  </si>
  <si>
    <t>fix: für öff/priv</t>
  </si>
  <si>
    <t>fix: off. priv. (Filter 0)</t>
  </si>
  <si>
    <t>fix: Walderhaltung</t>
  </si>
  <si>
    <t>fomes29</t>
  </si>
  <si>
    <t>fomes28</t>
  </si>
  <si>
    <t>fomes27</t>
  </si>
  <si>
    <t>[=sv(RevierNr)]</t>
  </si>
  <si>
    <t>Kopie m_betrag</t>
  </si>
  <si>
    <t>fomes22</t>
  </si>
  <si>
    <t>10 in ö/p</t>
  </si>
  <si>
    <t>fomes20</t>
  </si>
  <si>
    <t>15,15ab*11a/100</t>
  </si>
  <si>
    <t>fomes17</t>
  </si>
  <si>
    <t>fomes16</t>
  </si>
  <si>
    <t>fomes15</t>
  </si>
  <si>
    <t>fomes13</t>
  </si>
  <si>
    <t>fomes12</t>
  </si>
  <si>
    <t>=wenn(Feld 16 CHF gefüllt;siehe kommentar;)</t>
  </si>
  <si>
    <t>fomes07</t>
  </si>
  <si>
    <t>Ba manuell</t>
  </si>
  <si>
    <r>
      <t xml:space="preserve">9 </t>
    </r>
    <r>
      <rPr>
        <i/>
        <sz val="9"/>
        <color theme="1" tint="0.499984740745262"/>
        <rFont val="Arial"/>
        <family val="2"/>
      </rPr>
      <t>HS HSsb JWPohneHS Spez</t>
    </r>
  </si>
  <si>
    <t>fix: Schutzwald</t>
  </si>
  <si>
    <t>fomes01</t>
  </si>
  <si>
    <t>Objekt</t>
  </si>
  <si>
    <t>ObjektNr</t>
  </si>
  <si>
    <t>parznr</t>
  </si>
  <si>
    <t>gemeinde</t>
  </si>
  <si>
    <t>bfsnr</t>
  </si>
  <si>
    <t>kontierung_sachkonto</t>
  </si>
  <si>
    <t>eigentum_kategorie</t>
  </si>
  <si>
    <t>kontierung_objekt_kategorie</t>
  </si>
  <si>
    <t>egkat_bezeichnung</t>
  </si>
  <si>
    <t>waldnummer_bez</t>
  </si>
  <si>
    <t>waldnummer</t>
  </si>
  <si>
    <t>revier</t>
  </si>
  <si>
    <t>forstkreis</t>
  </si>
  <si>
    <t>betrag</t>
  </si>
  <si>
    <t>laenge</t>
  </si>
  <si>
    <t>flaeche</t>
  </si>
  <si>
    <t>massn_status_bez</t>
  </si>
  <si>
    <t>massn_betrag</t>
  </si>
  <si>
    <t>massn_menge</t>
  </si>
  <si>
    <t>massn_prozent</t>
  </si>
  <si>
    <t>massn_label</t>
  </si>
  <si>
    <t>fomesid</t>
  </si>
  <si>
    <t>Förster(-in)</t>
  </si>
  <si>
    <t>benutzer_zb</t>
  </si>
  <si>
    <t>benutzer_userid</t>
  </si>
  <si>
    <t>Zahlungsempf.</t>
  </si>
  <si>
    <t>Belegdatum</t>
  </si>
  <si>
    <t>gesuch_datum_einreich</t>
  </si>
  <si>
    <t>gesuch_jahr</t>
  </si>
  <si>
    <t>gesuch_status_bez</t>
  </si>
  <si>
    <t>gesuch_betrag</t>
  </si>
  <si>
    <t>LNr. (Ba)</t>
  </si>
  <si>
    <t>massn-typ_sachverhalt</t>
  </si>
  <si>
    <t>massn-typ_gruppe</t>
  </si>
  <si>
    <t>massn-typ_kategorie</t>
  </si>
  <si>
    <t>massn-code</t>
  </si>
  <si>
    <t>fomes34</t>
  </si>
  <si>
    <t>fomes32</t>
  </si>
  <si>
    <t>fomes31</t>
  </si>
  <si>
    <t>fomes30</t>
  </si>
  <si>
    <t>fomes26</t>
  </si>
  <si>
    <t>fomes25</t>
  </si>
  <si>
    <t>fomes24</t>
  </si>
  <si>
    <t>fomes23</t>
  </si>
  <si>
    <t>fomes21</t>
  </si>
  <si>
    <t>fomes19</t>
  </si>
  <si>
    <t>fomes18</t>
  </si>
  <si>
    <t>fomes14</t>
  </si>
  <si>
    <t>fomes11</t>
  </si>
  <si>
    <t>fomes10</t>
  </si>
  <si>
    <t>fomes09</t>
  </si>
  <si>
    <t>fomes08</t>
  </si>
  <si>
    <t>fomes06</t>
  </si>
  <si>
    <t>fomes05</t>
  </si>
  <si>
    <t>fomes04</t>
  </si>
  <si>
    <t>fomes03</t>
  </si>
  <si>
    <t>fomes02</t>
  </si>
  <si>
    <t>reviername</t>
  </si>
  <si>
    <t>benutzer_name</t>
  </si>
  <si>
    <t>gesuch_iban</t>
  </si>
  <si>
    <t>gesuch_datum_visum</t>
  </si>
  <si>
    <t>gesuchid</t>
  </si>
  <si>
    <t>"Zweizeiler übernehmen"</t>
  </si>
  <si>
    <r>
      <t>=sverweis(Y</t>
    </r>
    <r>
      <rPr>
        <sz val="10"/>
        <color rgb="FFFF0000"/>
        <rFont val="Arial"/>
        <family val="2"/>
      </rPr>
      <t>aktZeilenNr</t>
    </r>
    <r>
      <rPr>
        <sz val="10"/>
        <rFont val="Arial"/>
        <family val="2"/>
      </rPr>
      <t>;nl_revier_nr;3;FALSCH)</t>
    </r>
  </si>
  <si>
    <t>öffentlich</t>
  </si>
  <si>
    <r>
      <t>=sverweis(Y</t>
    </r>
    <r>
      <rPr>
        <sz val="10"/>
        <color rgb="FFFF0000"/>
        <rFont val="Arial"/>
        <family val="2"/>
      </rPr>
      <t>aktZeilenNr</t>
    </r>
    <r>
      <rPr>
        <sz val="10"/>
        <rFont val="Arial"/>
        <family val="2"/>
      </rPr>
      <t>;nl_revier_nr;4;FALSCH)</t>
    </r>
  </si>
  <si>
    <t>Fomes-ID</t>
  </si>
  <si>
    <t>ID</t>
  </si>
  <si>
    <t>Neu Fomes ID</t>
  </si>
  <si>
    <t>[Stand: 01.01.20 SI, Integration "Export Kanton"]</t>
  </si>
  <si>
    <t>[Stand: 01.01.21 Ba, Integration "Fomes-ID"]</t>
  </si>
  <si>
    <t>Unterschrift Kreisforstmeister(-in)</t>
  </si>
  <si>
    <t>IBAN-Nr. mit QR-Referenz!</t>
  </si>
  <si>
    <t>(Identisch wie Adresse auf Einzahlungsschein)</t>
  </si>
  <si>
    <r>
      <rPr>
        <b/>
        <sz val="8"/>
        <color rgb="FFFF0000"/>
        <rFont val="Arial"/>
        <family val="2"/>
      </rPr>
      <t>Zwingend</t>
    </r>
    <r>
      <rPr>
        <sz val="8"/>
        <color rgb="FFFF0000"/>
        <rFont val="Arial"/>
        <family val="2"/>
      </rPr>
      <t xml:space="preserve"> EZ beilegen bei neuer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</si>
</sst>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dd/mm/yyyy;@"/>
    <numFmt numFmtId="165" formatCode="#,##0.00;;;@"/>
    <numFmt numFmtId="166" formatCode="#,##0.0;;;@"/>
    <numFmt numFmtId="167" formatCode="#,##0;;;@"/>
  </numFmts>
  <fonts count="48" x14ac:knownFonts="1">
    <font>
      <sz val="10"/>
      <color theme="1"/>
      <name val="Arial"/>
      <family val="2"/>
    </font>
    <font>
      <sz val="11"/>
      <color theme="1"/>
      <name val="Calibri"/>
      <family val="2"/>
      <scheme val="minor"/>
    </font>
    <font>
      <sz val="8"/>
      <color theme="1"/>
      <name val="Arial"/>
      <family val="2"/>
    </font>
    <font>
      <b/>
      <sz val="12"/>
      <color theme="1"/>
      <name val="Arial"/>
      <family val="2"/>
    </font>
    <font>
      <b/>
      <sz val="16"/>
      <color theme="1"/>
      <name val="Arial"/>
      <family val="2"/>
    </font>
    <font>
      <b/>
      <sz val="16"/>
      <color rgb="FFC00000"/>
      <name val="Arial"/>
      <family val="2"/>
    </font>
    <font>
      <sz val="16"/>
      <color rgb="FFC00000"/>
      <name val="Arial"/>
      <family val="2"/>
    </font>
    <font>
      <b/>
      <sz val="10"/>
      <color theme="1"/>
      <name val="Arial"/>
      <family val="2"/>
    </font>
    <font>
      <sz val="10"/>
      <name val="Arial"/>
      <family val="2"/>
    </font>
    <font>
      <b/>
      <sz val="10"/>
      <name val="Arial"/>
      <family val="2"/>
    </font>
    <font>
      <b/>
      <sz val="10"/>
      <color rgb="FF00B050"/>
      <name val="Arial"/>
      <family val="2"/>
    </font>
    <font>
      <sz val="10"/>
      <color rgb="FF00B050"/>
      <name val="Arial"/>
      <family val="2"/>
    </font>
    <font>
      <i/>
      <sz val="10"/>
      <color theme="1"/>
      <name val="Arial"/>
      <family val="2"/>
    </font>
    <font>
      <sz val="8"/>
      <color theme="0" tint="-0.499984740745262"/>
      <name val="Arial"/>
      <family val="2"/>
    </font>
    <font>
      <b/>
      <sz val="12"/>
      <color rgb="FF00B050"/>
      <name val="Arial"/>
      <family val="2"/>
    </font>
    <font>
      <sz val="10"/>
      <color rgb="FFFF0000"/>
      <name val="Arial"/>
      <family val="2"/>
    </font>
    <font>
      <i/>
      <sz val="18"/>
      <color theme="1"/>
      <name val="Bradley Hand ITC"/>
      <family val="4"/>
    </font>
    <font>
      <b/>
      <sz val="10"/>
      <color rgb="FFFF0000"/>
      <name val="Arial"/>
      <family val="2"/>
    </font>
    <font>
      <sz val="8"/>
      <color theme="1" tint="0.499984740745262"/>
      <name val="Arial"/>
      <family val="2"/>
    </font>
    <font>
      <sz val="8"/>
      <name val="Arial"/>
      <family val="2"/>
    </font>
    <font>
      <u/>
      <sz val="8"/>
      <name val="Arial"/>
      <family val="2"/>
    </font>
    <font>
      <b/>
      <sz val="12"/>
      <color rgb="FFC00000"/>
      <name val="Arial"/>
      <family val="2"/>
    </font>
    <font>
      <sz val="10"/>
      <color theme="1" tint="0.499984740745262"/>
      <name val="Arial"/>
      <family val="2"/>
    </font>
    <font>
      <sz val="10"/>
      <color theme="1"/>
      <name val="Brush Script MT"/>
      <family val="4"/>
    </font>
    <font>
      <b/>
      <sz val="8"/>
      <color theme="1"/>
      <name val="Arial"/>
      <family val="2"/>
    </font>
    <font>
      <b/>
      <sz val="16"/>
      <name val="Arial"/>
      <family val="2"/>
    </font>
    <font>
      <sz val="10"/>
      <color rgb="FFC00000"/>
      <name val="Arial"/>
      <family val="2"/>
    </font>
    <font>
      <sz val="12"/>
      <color theme="1"/>
      <name val="Arial"/>
      <family val="2"/>
    </font>
    <font>
      <b/>
      <sz val="11"/>
      <color theme="1"/>
      <name val="Arial"/>
      <family val="2"/>
    </font>
    <font>
      <sz val="6"/>
      <color theme="1"/>
      <name val="Arial"/>
      <family val="2"/>
    </font>
    <font>
      <sz val="6"/>
      <name val="Arial"/>
      <family val="2"/>
    </font>
    <font>
      <b/>
      <sz val="10"/>
      <color rgb="FFC00000"/>
      <name val="Arial"/>
      <family val="2"/>
    </font>
    <font>
      <b/>
      <i/>
      <sz val="8"/>
      <color theme="1"/>
      <name val="Arial"/>
      <family val="2"/>
    </font>
    <font>
      <sz val="9"/>
      <color theme="1"/>
      <name val="Arial"/>
      <family val="2"/>
    </font>
    <font>
      <sz val="11"/>
      <color theme="1"/>
      <name val="Arial"/>
      <family val="2"/>
    </font>
    <font>
      <sz val="20"/>
      <color theme="4" tint="-0.499984740745262"/>
      <name val="Arial"/>
      <family val="2"/>
    </font>
    <font>
      <sz val="11"/>
      <name val="Arial"/>
      <family val="2"/>
    </font>
    <font>
      <i/>
      <sz val="9"/>
      <color theme="1" tint="0.499984740745262"/>
      <name val="Arial"/>
      <family val="2"/>
    </font>
    <font>
      <b/>
      <i/>
      <sz val="9"/>
      <name val="Arial"/>
      <family val="2"/>
    </font>
    <font>
      <i/>
      <sz val="9"/>
      <name val="Arial"/>
      <family val="2"/>
    </font>
    <font>
      <b/>
      <sz val="9"/>
      <name val="Arial"/>
      <family val="2"/>
    </font>
    <font>
      <sz val="9"/>
      <name val="Arial"/>
      <family val="2"/>
    </font>
    <font>
      <b/>
      <sz val="9"/>
      <color indexed="81"/>
      <name val="Segoe UI"/>
      <family val="2"/>
    </font>
    <font>
      <sz val="9"/>
      <color indexed="81"/>
      <name val="Segoe UI"/>
      <family val="2"/>
    </font>
    <font>
      <i/>
      <sz val="9"/>
      <color indexed="81"/>
      <name val="Segoe UI"/>
      <family val="2"/>
    </font>
    <font>
      <sz val="10"/>
      <color theme="1"/>
      <name val="Arial"/>
      <family val="2"/>
    </font>
    <font>
      <sz val="8"/>
      <color rgb="FFFF0000"/>
      <name val="Arial"/>
      <family val="2"/>
    </font>
    <font>
      <b/>
      <sz val="8"/>
      <color rgb="FFFF0000"/>
      <name val="Arial"/>
      <family val="2"/>
    </font>
  </fonts>
  <fills count="10">
    <fill>
      <patternFill patternType="none"/>
    </fill>
    <fill>
      <patternFill patternType="gray125"/>
    </fill>
    <fill>
      <patternFill patternType="solid">
        <fgColor theme="7"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CECFF"/>
        <bgColor indexed="64"/>
      </patternFill>
    </fill>
  </fills>
  <borders count="3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hair">
        <color theme="1" tint="0.499984740745262"/>
      </bottom>
      <diagonal/>
    </border>
    <border>
      <left/>
      <right/>
      <top style="hair">
        <color theme="1" tint="0.499984740745262"/>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style="hair">
        <color theme="1" tint="0.499984740745262"/>
      </left>
      <right/>
      <top/>
      <bottom/>
      <diagonal/>
    </border>
    <border>
      <left style="hair">
        <color theme="1" tint="0.499984740745262"/>
      </left>
      <right/>
      <top/>
      <bottom style="hair">
        <color theme="1" tint="0.499984740745262"/>
      </bottom>
      <diagonal/>
    </border>
    <border>
      <left/>
      <right/>
      <top/>
      <bottom style="double">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hair">
        <color theme="1" tint="0.499984740745262"/>
      </right>
      <top style="hair">
        <color theme="1" tint="0.499984740745262"/>
      </top>
      <bottom/>
      <diagonal/>
    </border>
    <border>
      <left/>
      <right style="hair">
        <color theme="1" tint="0.499984740745262"/>
      </right>
      <top/>
      <bottom/>
      <diagonal/>
    </border>
    <border>
      <left/>
      <right style="hair">
        <color theme="1" tint="0.499984740745262"/>
      </right>
      <top/>
      <bottom style="hair">
        <color theme="1" tint="0.499984740745262"/>
      </bottom>
      <diagonal/>
    </border>
    <border>
      <left/>
      <right/>
      <top/>
      <bottom style="double">
        <color theme="0"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right/>
      <top style="hair">
        <color auto="1"/>
      </top>
      <bottom style="hair">
        <color auto="1"/>
      </bottom>
      <diagonal/>
    </border>
    <border>
      <left/>
      <right/>
      <top/>
      <bottom style="hair">
        <color auto="1"/>
      </bottom>
      <diagonal/>
    </border>
    <border>
      <left/>
      <right/>
      <top/>
      <bottom style="dotted">
        <color theme="0" tint="-0.499984740745262"/>
      </bottom>
      <diagonal/>
    </border>
  </borders>
  <cellStyleXfs count="3">
    <xf numFmtId="0" fontId="0" fillId="0" borderId="0"/>
    <xf numFmtId="0" fontId="1" fillId="0" borderId="0"/>
    <xf numFmtId="43" fontId="45" fillId="0" borderId="0" applyFont="0" applyFill="0" applyBorder="0" applyAlignment="0" applyProtection="0"/>
  </cellStyleXfs>
  <cellXfs count="343">
    <xf numFmtId="0" fontId="0" fillId="0" borderId="0" xfId="0"/>
    <xf numFmtId="0" fontId="7" fillId="2" borderId="1" xfId="0" applyFont="1" applyFill="1" applyBorder="1" applyAlignment="1" applyProtection="1">
      <alignment horizontal="center" vertical="center"/>
      <protection locked="0"/>
    </xf>
    <xf numFmtId="0" fontId="13" fillId="0" borderId="0" xfId="0" applyFont="1" applyFill="1" applyBorder="1" applyAlignment="1" applyProtection="1">
      <alignment horizontal="right" vertical="center" indent="1"/>
    </xf>
    <xf numFmtId="0" fontId="5"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right" vertical="center"/>
    </xf>
    <xf numFmtId="0" fontId="3" fillId="0" borderId="0" xfId="0" applyFont="1" applyAlignment="1" applyProtection="1">
      <alignment vertical="center"/>
    </xf>
    <xf numFmtId="0" fontId="0" fillId="0" borderId="0" xfId="0" applyBorder="1" applyAlignment="1" applyProtection="1">
      <alignment horizontal="lef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right" vertical="center"/>
    </xf>
    <xf numFmtId="0" fontId="9" fillId="0" borderId="0" xfId="0" applyFont="1" applyFill="1" applyBorder="1" applyAlignment="1" applyProtection="1">
      <alignment vertical="center"/>
    </xf>
    <xf numFmtId="0" fontId="0" fillId="0" borderId="0" xfId="0" applyFill="1" applyAlignment="1" applyProtection="1">
      <alignment vertical="center"/>
    </xf>
    <xf numFmtId="0" fontId="7" fillId="0" borderId="0" xfId="0" applyFont="1" applyFill="1" applyBorder="1" applyAlignment="1" applyProtection="1">
      <alignment horizontal="left" vertical="center"/>
    </xf>
    <xf numFmtId="0" fontId="0" fillId="0" borderId="0" xfId="0" applyAlignment="1" applyProtection="1">
      <alignment horizontal="left" vertical="center"/>
    </xf>
    <xf numFmtId="0" fontId="2" fillId="0" borderId="0" xfId="0" applyFont="1" applyFill="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0" fillId="0" borderId="0" xfId="0" applyFont="1" applyFill="1" applyAlignment="1" applyProtection="1">
      <alignment horizontal="right" vertical="center" indent="1"/>
    </xf>
    <xf numFmtId="0" fontId="0" fillId="0" borderId="0" xfId="0" applyFont="1" applyBorder="1" applyAlignment="1" applyProtection="1">
      <alignment horizontal="left" vertical="center"/>
    </xf>
    <xf numFmtId="0" fontId="0"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0" xfId="0" applyAlignment="1" applyProtection="1">
      <alignment vertical="top"/>
    </xf>
    <xf numFmtId="0" fontId="0" fillId="0" borderId="0" xfId="0" applyBorder="1" applyAlignment="1" applyProtection="1">
      <alignment vertical="center"/>
    </xf>
    <xf numFmtId="2" fontId="7" fillId="0" borderId="0" xfId="0" applyNumberFormat="1" applyFont="1" applyFill="1" applyBorder="1" applyAlignment="1" applyProtection="1">
      <alignment vertical="center"/>
    </xf>
    <xf numFmtId="0" fontId="4" fillId="0" borderId="0" xfId="0" applyFont="1" applyAlignment="1" applyProtection="1">
      <alignment vertical="center"/>
    </xf>
    <xf numFmtId="0" fontId="0" fillId="0" borderId="0" xfId="0" applyBorder="1" applyAlignment="1" applyProtection="1">
      <alignment horizontal="right" vertical="center"/>
    </xf>
    <xf numFmtId="0" fontId="0" fillId="2" borderId="0" xfId="0" applyFill="1" applyBorder="1" applyAlignment="1" applyProtection="1">
      <alignment vertical="center"/>
    </xf>
    <xf numFmtId="0" fontId="0" fillId="0" borderId="0" xfId="0" applyFill="1" applyBorder="1" applyAlignment="1" applyProtection="1">
      <alignment vertical="center"/>
    </xf>
    <xf numFmtId="4" fontId="9" fillId="0" borderId="0" xfId="0" applyNumberFormat="1" applyFont="1" applyFill="1" applyBorder="1" applyAlignment="1" applyProtection="1">
      <alignment horizontal="right" vertical="center"/>
    </xf>
    <xf numFmtId="2" fontId="0" fillId="0" borderId="0" xfId="0" applyNumberFormat="1" applyFill="1" applyBorder="1" applyAlignment="1" applyProtection="1">
      <alignment horizontal="right" vertical="center"/>
    </xf>
    <xf numFmtId="4" fontId="10" fillId="0" borderId="0" xfId="0" applyNumberFormat="1" applyFont="1" applyFill="1" applyBorder="1" applyAlignment="1" applyProtection="1">
      <alignment vertical="center"/>
    </xf>
    <xf numFmtId="4" fontId="7" fillId="0" borderId="0" xfId="0" applyNumberFormat="1" applyFont="1" applyFill="1" applyBorder="1" applyAlignment="1" applyProtection="1">
      <alignment vertical="center"/>
    </xf>
    <xf numFmtId="0" fontId="0" fillId="0" borderId="0" xfId="0" applyProtection="1"/>
    <xf numFmtId="0" fontId="7" fillId="2" borderId="0" xfId="0" applyFont="1" applyFill="1" applyBorder="1" applyAlignment="1" applyProtection="1">
      <alignment horizontal="center" vertical="center"/>
    </xf>
    <xf numFmtId="0" fontId="0" fillId="0" borderId="0" xfId="0" applyBorder="1" applyAlignment="1" applyProtection="1">
      <alignment horizontal="right" vertical="center" indent="1"/>
    </xf>
    <xf numFmtId="0" fontId="0" fillId="0" borderId="0" xfId="0" applyAlignment="1" applyProtection="1">
      <alignment horizontal="right"/>
    </xf>
    <xf numFmtId="0" fontId="13" fillId="0" borderId="0" xfId="0" applyFont="1" applyAlignment="1" applyProtection="1">
      <alignment horizontal="right" vertical="center" indent="1"/>
    </xf>
    <xf numFmtId="4" fontId="10" fillId="0" borderId="0" xfId="0" applyNumberFormat="1" applyFont="1" applyBorder="1" applyAlignment="1" applyProtection="1">
      <alignment vertical="center"/>
    </xf>
    <xf numFmtId="0" fontId="0" fillId="0" borderId="0" xfId="0" applyBorder="1" applyAlignment="1" applyProtection="1"/>
    <xf numFmtId="0" fontId="0" fillId="0" borderId="0" xfId="0" applyAlignment="1" applyProtection="1"/>
    <xf numFmtId="0" fontId="0" fillId="0" borderId="0" xfId="0" applyAlignment="1" applyProtection="1">
      <alignment horizontal="right" vertical="center" indent="1"/>
    </xf>
    <xf numFmtId="4" fontId="7" fillId="2" borderId="2" xfId="0" applyNumberFormat="1" applyFont="1" applyFill="1" applyBorder="1" applyAlignment="1" applyProtection="1">
      <alignment vertical="center"/>
      <protection locked="0"/>
    </xf>
    <xf numFmtId="164" fontId="9" fillId="0" borderId="0" xfId="0" applyNumberFormat="1" applyFont="1" applyFill="1" applyBorder="1" applyAlignment="1" applyProtection="1">
      <alignment vertical="center"/>
    </xf>
    <xf numFmtId="0" fontId="10" fillId="0" borderId="0" xfId="0" applyFont="1" applyFill="1" applyBorder="1" applyAlignment="1" applyProtection="1">
      <alignment vertical="center"/>
    </xf>
    <xf numFmtId="0" fontId="0" fillId="0" borderId="0" xfId="0" applyFont="1" applyFill="1" applyAlignment="1" applyProtection="1">
      <alignment vertical="center"/>
    </xf>
    <xf numFmtId="0" fontId="11"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0" fillId="0" borderId="0" xfId="0" applyFont="1" applyBorder="1" applyAlignment="1" applyProtection="1">
      <alignment vertical="top"/>
    </xf>
    <xf numFmtId="0" fontId="0" fillId="0" borderId="0" xfId="0" applyFont="1" applyBorder="1" applyAlignment="1" applyProtection="1">
      <alignment horizontal="left" vertical="top"/>
    </xf>
    <xf numFmtId="0" fontId="8" fillId="0" borderId="0" xfId="0" applyFont="1" applyFill="1" applyBorder="1" applyAlignment="1" applyProtection="1">
      <alignment vertical="top"/>
    </xf>
    <xf numFmtId="0" fontId="3" fillId="0" borderId="0" xfId="0" applyFont="1" applyAlignment="1" applyProtection="1">
      <alignment vertical="top"/>
    </xf>
    <xf numFmtId="0" fontId="0" fillId="0" borderId="0" xfId="0" applyAlignment="1" applyProtection="1">
      <alignment vertical="top" wrapText="1"/>
    </xf>
    <xf numFmtId="0" fontId="0" fillId="0" borderId="0" xfId="0" applyBorder="1" applyAlignment="1" applyProtection="1">
      <alignment vertical="top"/>
    </xf>
    <xf numFmtId="4" fontId="10" fillId="0" borderId="0" xfId="0" applyNumberFormat="1" applyFont="1" applyFill="1" applyBorder="1" applyAlignment="1" applyProtection="1">
      <alignment vertical="top"/>
    </xf>
    <xf numFmtId="0" fontId="0" fillId="0" borderId="0" xfId="0" applyBorder="1" applyAlignment="1" applyProtection="1">
      <alignment horizontal="right" vertical="top" indent="2"/>
    </xf>
    <xf numFmtId="0" fontId="0" fillId="0" borderId="0" xfId="0" applyFill="1" applyBorder="1" applyAlignment="1" applyProtection="1">
      <alignment vertical="top"/>
    </xf>
    <xf numFmtId="0" fontId="4" fillId="0" borderId="0" xfId="0" applyFont="1" applyProtection="1"/>
    <xf numFmtId="0" fontId="5" fillId="0" borderId="0" xfId="0" applyFont="1" applyProtection="1"/>
    <xf numFmtId="0" fontId="6" fillId="0" borderId="0" xfId="0" applyFont="1" applyProtection="1"/>
    <xf numFmtId="0" fontId="0" fillId="0" borderId="0" xfId="0" applyAlignment="1" applyProtection="1">
      <alignment wrapText="1"/>
    </xf>
    <xf numFmtId="0" fontId="7" fillId="0" borderId="0" xfId="0" applyFont="1" applyProtection="1"/>
    <xf numFmtId="0" fontId="0" fillId="2" borderId="0" xfId="0" applyFill="1" applyProtection="1"/>
    <xf numFmtId="0" fontId="17" fillId="0" borderId="0" xfId="0" applyFont="1" applyAlignment="1" applyProtection="1">
      <alignment horizontal="left"/>
    </xf>
    <xf numFmtId="0" fontId="15" fillId="0" borderId="0" xfId="0" applyFont="1" applyProtection="1"/>
    <xf numFmtId="4" fontId="7" fillId="0" borderId="0" xfId="0" applyNumberFormat="1" applyFont="1" applyFill="1" applyBorder="1" applyAlignment="1" applyProtection="1">
      <alignment horizontal="right" vertical="center"/>
    </xf>
    <xf numFmtId="165" fontId="10" fillId="0" borderId="0" xfId="0" applyNumberFormat="1" applyFont="1" applyFill="1" applyBorder="1" applyAlignment="1" applyProtection="1">
      <alignment vertical="center"/>
    </xf>
    <xf numFmtId="2" fontId="0" fillId="0" borderId="0" xfId="0" applyNumberFormat="1" applyBorder="1" applyAlignment="1" applyProtection="1">
      <alignment vertical="center"/>
    </xf>
    <xf numFmtId="0" fontId="4" fillId="0" borderId="0" xfId="0" applyFont="1" applyAlignment="1" applyProtection="1">
      <alignment horizontal="right"/>
    </xf>
    <xf numFmtId="0" fontId="6" fillId="0" borderId="0" xfId="0" applyFont="1" applyAlignment="1" applyProtection="1">
      <alignment horizontal="right"/>
    </xf>
    <xf numFmtId="0" fontId="0" fillId="0" borderId="9" xfId="0" applyBorder="1" applyAlignment="1" applyProtection="1"/>
    <xf numFmtId="0" fontId="0" fillId="0" borderId="10" xfId="0" applyBorder="1" applyAlignment="1" applyProtection="1"/>
    <xf numFmtId="0" fontId="0" fillId="0" borderId="11" xfId="0" applyBorder="1" applyAlignment="1" applyProtection="1">
      <alignment horizontal="right"/>
    </xf>
    <xf numFmtId="0" fontId="0" fillId="0" borderId="0" xfId="0" applyBorder="1" applyAlignment="1" applyProtection="1">
      <alignment horizontal="right"/>
    </xf>
    <xf numFmtId="0" fontId="0" fillId="0" borderId="0" xfId="0" applyBorder="1" applyProtection="1"/>
    <xf numFmtId="0" fontId="4" fillId="0" borderId="0" xfId="0" applyFont="1" applyBorder="1" applyProtection="1"/>
    <xf numFmtId="0" fontId="6" fillId="0" borderId="0" xfId="0" applyFont="1" applyBorder="1" applyProtection="1"/>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right" vertical="center"/>
    </xf>
    <xf numFmtId="165" fontId="7" fillId="0" borderId="0" xfId="0" applyNumberFormat="1" applyFont="1" applyFill="1" applyBorder="1" applyAlignment="1" applyProtection="1">
      <alignment vertical="center"/>
    </xf>
    <xf numFmtId="0" fontId="18" fillId="0" borderId="0" xfId="0" applyFont="1" applyAlignment="1" applyProtection="1">
      <alignment vertical="center"/>
    </xf>
    <xf numFmtId="0" fontId="18" fillId="0" borderId="0" xfId="0" applyFont="1" applyAlignment="1" applyProtection="1">
      <alignment horizontal="left" vertical="center"/>
    </xf>
    <xf numFmtId="0" fontId="0" fillId="0" borderId="0" xfId="0" applyFill="1" applyAlignment="1" applyProtection="1">
      <alignment horizontal="right" vertical="center"/>
    </xf>
    <xf numFmtId="0" fontId="2"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0" fontId="0" fillId="0" borderId="0" xfId="0" applyFill="1" applyBorder="1" applyProtection="1"/>
    <xf numFmtId="0" fontId="0" fillId="0" borderId="0" xfId="0" applyFill="1" applyBorder="1" applyAlignment="1" applyProtection="1">
      <alignment horizontal="right" vertical="center" indent="1"/>
    </xf>
    <xf numFmtId="0" fontId="19" fillId="0" borderId="0" xfId="0" applyFont="1" applyAlignment="1" applyProtection="1">
      <alignment vertical="center"/>
    </xf>
    <xf numFmtId="0" fontId="19" fillId="0" borderId="0" xfId="0" applyFont="1" applyAlignment="1" applyProtection="1">
      <alignment horizontal="left" vertical="center"/>
    </xf>
    <xf numFmtId="1" fontId="9" fillId="2" borderId="3" xfId="0" applyNumberFormat="1" applyFont="1" applyFill="1" applyBorder="1" applyAlignment="1" applyProtection="1">
      <alignment vertical="center"/>
      <protection locked="0"/>
    </xf>
    <xf numFmtId="0" fontId="21" fillId="0" borderId="0" xfId="0" applyFont="1" applyAlignment="1" applyProtection="1">
      <alignment vertical="center"/>
    </xf>
    <xf numFmtId="2" fontId="10" fillId="0" borderId="0" xfId="0" applyNumberFormat="1" applyFont="1" applyAlignment="1" applyProtection="1">
      <alignment vertical="center"/>
    </xf>
    <xf numFmtId="0" fontId="22" fillId="0" borderId="0" xfId="0" applyFont="1" applyFill="1" applyAlignment="1" applyProtection="1">
      <alignment horizontal="left" vertical="center"/>
    </xf>
    <xf numFmtId="0" fontId="7" fillId="0" borderId="0" xfId="0" applyFont="1" applyBorder="1" applyAlignment="1" applyProtection="1">
      <alignment vertical="center"/>
    </xf>
    <xf numFmtId="4" fontId="10" fillId="0" borderId="0" xfId="0" applyNumberFormat="1" applyFont="1" applyFill="1" applyBorder="1" applyAlignment="1" applyProtection="1">
      <alignment horizontal="right" vertical="center"/>
    </xf>
    <xf numFmtId="0" fontId="2" fillId="0" borderId="0" xfId="0" applyFont="1" applyAlignment="1" applyProtection="1">
      <alignment horizontal="left" vertical="center" indent="1"/>
    </xf>
    <xf numFmtId="0" fontId="2" fillId="0" borderId="0" xfId="0" applyFont="1" applyAlignment="1" applyProtection="1">
      <alignment horizontal="center" vertical="center"/>
    </xf>
    <xf numFmtId="0" fontId="10" fillId="0" borderId="0" xfId="0" applyFont="1" applyBorder="1" applyAlignment="1" applyProtection="1">
      <alignment vertical="center"/>
    </xf>
    <xf numFmtId="0" fontId="0" fillId="0" borderId="0" xfId="0" quotePrefix="1" applyFill="1" applyBorder="1" applyAlignment="1" applyProtection="1">
      <alignment horizontal="right" vertical="center"/>
    </xf>
    <xf numFmtId="4" fontId="10" fillId="0" borderId="0" xfId="0" applyNumberFormat="1" applyFont="1" applyAlignment="1" applyProtection="1">
      <alignment vertical="center"/>
    </xf>
    <xf numFmtId="4" fontId="10" fillId="0" borderId="0" xfId="0" applyNumberFormat="1" applyFont="1" applyAlignment="1" applyProtection="1">
      <alignment horizontal="right" vertical="center"/>
    </xf>
    <xf numFmtId="0" fontId="24" fillId="0" borderId="0" xfId="0" applyFont="1" applyAlignment="1" applyProtection="1">
      <alignment horizontal="center" vertical="center"/>
    </xf>
    <xf numFmtId="0" fontId="7" fillId="0" borderId="0" xfId="0" applyFont="1" applyAlignment="1" applyProtection="1">
      <alignment vertical="center"/>
    </xf>
    <xf numFmtId="0" fontId="7" fillId="0" borderId="0" xfId="0" applyFont="1" applyFill="1" applyBorder="1" applyAlignment="1" applyProtection="1">
      <alignment vertical="center"/>
    </xf>
    <xf numFmtId="4" fontId="10" fillId="0" borderId="0" xfId="0" applyNumberFormat="1" applyFont="1" applyAlignment="1" applyProtection="1">
      <alignment horizontal="left" vertical="center"/>
    </xf>
    <xf numFmtId="0" fontId="11" fillId="0" borderId="0" xfId="0" applyFont="1" applyBorder="1" applyAlignment="1" applyProtection="1">
      <alignment vertical="center"/>
    </xf>
    <xf numFmtId="0" fontId="0" fillId="0" borderId="13" xfId="0" applyBorder="1" applyAlignment="1" applyProtection="1">
      <alignment vertical="center"/>
    </xf>
    <xf numFmtId="0" fontId="0" fillId="0" borderId="14" xfId="0" applyBorder="1" applyAlignment="1" applyProtection="1">
      <alignment vertical="center"/>
    </xf>
    <xf numFmtId="0" fontId="2" fillId="0" borderId="14" xfId="0" applyFont="1" applyBorder="1" applyAlignment="1" applyProtection="1">
      <alignment vertical="center"/>
    </xf>
    <xf numFmtId="0" fontId="0" fillId="0" borderId="14" xfId="0" applyFill="1" applyBorder="1" applyAlignment="1" applyProtection="1">
      <alignment vertical="center"/>
    </xf>
    <xf numFmtId="0" fontId="0" fillId="0" borderId="15" xfId="0" applyBorder="1" applyAlignment="1" applyProtection="1">
      <alignment vertical="center"/>
    </xf>
    <xf numFmtId="0" fontId="25" fillId="0" borderId="0" xfId="0" applyFont="1" applyAlignment="1" applyProtection="1">
      <alignment vertical="center"/>
    </xf>
    <xf numFmtId="4" fontId="10" fillId="0" borderId="20" xfId="0" applyNumberFormat="1" applyFont="1" applyFill="1" applyBorder="1" applyAlignment="1" applyProtection="1">
      <alignment vertical="center"/>
    </xf>
    <xf numFmtId="4" fontId="10" fillId="0" borderId="20" xfId="0" applyNumberFormat="1" applyFont="1" applyBorder="1" applyAlignment="1" applyProtection="1">
      <alignment vertical="center"/>
    </xf>
    <xf numFmtId="4" fontId="10" fillId="0" borderId="0" xfId="0" applyNumberFormat="1" applyFont="1" applyAlignment="1" applyProtection="1">
      <alignment horizontal="center" vertical="center"/>
    </xf>
    <xf numFmtId="0" fontId="0" fillId="0" borderId="0" xfId="0" applyFont="1" applyAlignment="1" applyProtection="1">
      <alignment horizontal="right" vertical="center"/>
    </xf>
    <xf numFmtId="0" fontId="0" fillId="0" borderId="0" xfId="0" applyFont="1" applyFill="1" applyBorder="1" applyAlignment="1" applyProtection="1">
      <alignment horizontal="right" vertical="center"/>
    </xf>
    <xf numFmtId="0" fontId="21" fillId="0" borderId="0" xfId="0" applyFont="1" applyBorder="1" applyAlignment="1" applyProtection="1">
      <alignment vertical="center"/>
    </xf>
    <xf numFmtId="0" fontId="0" fillId="0" borderId="0" xfId="0" applyFill="1" applyBorder="1" applyAlignment="1" applyProtection="1">
      <alignment horizontal="left"/>
    </xf>
    <xf numFmtId="0" fontId="13" fillId="0" borderId="0" xfId="0" applyFont="1" applyFill="1" applyBorder="1" applyAlignment="1" applyProtection="1">
      <alignment horizontal="right"/>
    </xf>
    <xf numFmtId="0" fontId="0" fillId="0" borderId="0" xfId="0" applyBorder="1" applyAlignment="1" applyProtection="1">
      <alignment horizontal="left"/>
    </xf>
    <xf numFmtId="0" fontId="0" fillId="0" borderId="0" xfId="0" applyFill="1" applyProtection="1"/>
    <xf numFmtId="0" fontId="0" fillId="0" borderId="0" xfId="0" applyAlignment="1" applyProtection="1">
      <alignment horizontal="left" vertical="top"/>
    </xf>
    <xf numFmtId="0" fontId="7" fillId="0" borderId="0" xfId="0" applyFont="1" applyAlignment="1" applyProtection="1">
      <alignment horizontal="left" vertical="top"/>
    </xf>
    <xf numFmtId="0" fontId="10" fillId="0" borderId="0" xfId="0" applyFont="1" applyAlignment="1" applyProtection="1">
      <alignment horizontal="right" vertical="center"/>
    </xf>
    <xf numFmtId="0" fontId="2" fillId="0" borderId="0" xfId="0" applyFont="1" applyAlignment="1" applyProtection="1">
      <alignment horizontal="right" vertical="center"/>
    </xf>
    <xf numFmtId="0" fontId="10"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top"/>
    </xf>
    <xf numFmtId="0" fontId="0" fillId="0" borderId="0" xfId="0" applyBorder="1" applyAlignment="1" applyProtection="1">
      <alignment horizontal="right" vertical="top"/>
    </xf>
    <xf numFmtId="0" fontId="8" fillId="0" borderId="0" xfId="0" applyFont="1" applyFill="1" applyBorder="1" applyAlignment="1" applyProtection="1">
      <alignment horizontal="right" vertical="top"/>
    </xf>
    <xf numFmtId="0" fontId="2" fillId="0" borderId="0" xfId="0" applyFont="1" applyFill="1" applyBorder="1" applyAlignment="1" applyProtection="1">
      <alignment vertical="center"/>
    </xf>
    <xf numFmtId="0" fontId="13" fillId="0" borderId="0" xfId="0" applyFont="1" applyFill="1" applyBorder="1" applyAlignment="1" applyProtection="1">
      <alignment horizontal="left" vertical="center" indent="2"/>
    </xf>
    <xf numFmtId="0" fontId="16" fillId="0" borderId="0" xfId="0" applyFont="1" applyFill="1" applyBorder="1" applyAlignment="1" applyProtection="1"/>
    <xf numFmtId="164" fontId="7" fillId="0" borderId="0" xfId="0" applyNumberFormat="1" applyFont="1" applyFill="1" applyBorder="1" applyAlignment="1" applyProtection="1">
      <alignment horizontal="left" vertical="center"/>
    </xf>
    <xf numFmtId="14" fontId="7" fillId="2" borderId="2" xfId="0" applyNumberFormat="1" applyFont="1" applyFill="1" applyBorder="1" applyAlignment="1" applyProtection="1">
      <alignment vertical="center"/>
      <protection locked="0"/>
    </xf>
    <xf numFmtId="0" fontId="0" fillId="0" borderId="0" xfId="0" applyFont="1" applyFill="1" applyBorder="1" applyAlignment="1" applyProtection="1">
      <alignment horizontal="left"/>
    </xf>
    <xf numFmtId="0" fontId="9" fillId="2" borderId="2"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15" fillId="0" borderId="0" xfId="0" applyFont="1" applyAlignment="1" applyProtection="1">
      <alignment horizontal="left"/>
    </xf>
    <xf numFmtId="0" fontId="0" fillId="0" borderId="21" xfId="0" applyBorder="1" applyAlignment="1" applyProtection="1"/>
    <xf numFmtId="0" fontId="0" fillId="0" borderId="22" xfId="0" applyBorder="1" applyAlignment="1" applyProtection="1"/>
    <xf numFmtId="0" fontId="0" fillId="0" borderId="23" xfId="0" applyBorder="1" applyAlignment="1" applyProtection="1">
      <alignment horizontal="right"/>
    </xf>
    <xf numFmtId="0" fontId="0" fillId="0" borderId="12" xfId="0" applyBorder="1" applyAlignment="1" applyProtection="1">
      <alignment vertical="center"/>
    </xf>
    <xf numFmtId="0" fontId="0" fillId="0" borderId="9" xfId="0" applyBorder="1" applyAlignment="1" applyProtection="1">
      <alignment horizontal="left" vertical="center" wrapText="1"/>
    </xf>
    <xf numFmtId="0" fontId="0" fillId="0" borderId="10" xfId="0" applyBorder="1" applyAlignment="1" applyProtection="1">
      <alignment vertical="center"/>
    </xf>
    <xf numFmtId="0" fontId="0" fillId="0" borderId="11" xfId="0" applyBorder="1" applyAlignment="1" applyProtection="1">
      <alignment horizontal="right" vertical="center"/>
    </xf>
    <xf numFmtId="0" fontId="0" fillId="0" borderId="9" xfId="0" applyBorder="1" applyAlignment="1" applyProtection="1">
      <alignment vertical="center"/>
    </xf>
    <xf numFmtId="0" fontId="0" fillId="0" borderId="10" xfId="0" applyBorder="1" applyAlignment="1" applyProtection="1">
      <alignment horizontal="right" vertical="center"/>
    </xf>
    <xf numFmtId="0" fontId="0" fillId="0" borderId="10" xfId="0" applyBorder="1" applyAlignment="1" applyProtection="1">
      <alignment horizontal="right"/>
    </xf>
    <xf numFmtId="0" fontId="0" fillId="0" borderId="22" xfId="0" applyBorder="1" applyAlignment="1" applyProtection="1">
      <alignment horizontal="right"/>
    </xf>
    <xf numFmtId="0" fontId="4" fillId="0" borderId="0" xfId="0" applyFont="1" applyAlignment="1" applyProtection="1">
      <alignment horizontal="center"/>
    </xf>
    <xf numFmtId="0" fontId="6" fillId="0" borderId="0" xfId="0" applyFont="1" applyAlignment="1" applyProtection="1">
      <alignment horizontal="center"/>
    </xf>
    <xf numFmtId="0" fontId="0" fillId="0" borderId="0" xfId="0" applyAlignment="1" applyProtection="1">
      <alignment horizontal="center"/>
    </xf>
    <xf numFmtId="0" fontId="0" fillId="0" borderId="0" xfId="0" applyBorder="1" applyAlignment="1" applyProtection="1">
      <alignment horizontal="center"/>
    </xf>
    <xf numFmtId="0" fontId="0" fillId="0" borderId="10" xfId="0" applyBorder="1" applyAlignment="1" applyProtection="1">
      <alignment horizontal="center"/>
    </xf>
    <xf numFmtId="0" fontId="0" fillId="0" borderId="22" xfId="0" applyBorder="1" applyAlignment="1" applyProtection="1">
      <alignment horizontal="center"/>
    </xf>
    <xf numFmtId="0" fontId="0" fillId="0" borderId="10" xfId="0" applyBorder="1" applyAlignment="1" applyProtection="1">
      <alignment horizontal="center" vertical="center"/>
    </xf>
    <xf numFmtId="0" fontId="4" fillId="0" borderId="0" xfId="0" applyFont="1" applyAlignment="1" applyProtection="1">
      <alignment horizontal="center" vertical="center"/>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0" fillId="0" borderId="22" xfId="0" applyBorder="1" applyAlignment="1" applyProtection="1">
      <alignment horizontal="center" vertical="center"/>
    </xf>
    <xf numFmtId="0" fontId="0" fillId="3" borderId="24" xfId="0" applyFill="1" applyBorder="1" applyAlignment="1" applyProtection="1">
      <alignment horizontal="right"/>
    </xf>
    <xf numFmtId="0" fontId="0" fillId="3" borderId="25" xfId="0" applyFill="1" applyBorder="1" applyAlignment="1" applyProtection="1">
      <alignment horizontal="right"/>
    </xf>
    <xf numFmtId="0" fontId="0" fillId="3" borderId="26" xfId="0" applyFill="1" applyBorder="1" applyAlignment="1" applyProtection="1"/>
    <xf numFmtId="0" fontId="0" fillId="0" borderId="0" xfId="0" applyBorder="1" applyAlignment="1" applyProtection="1">
      <alignment vertical="top" wrapText="1"/>
    </xf>
    <xf numFmtId="0" fontId="0" fillId="0" borderId="9" xfId="0" applyBorder="1" applyAlignment="1" applyProtection="1">
      <alignment vertical="center" wrapText="1"/>
    </xf>
    <xf numFmtId="0" fontId="0" fillId="3" borderId="25" xfId="0" applyFill="1" applyBorder="1" applyAlignment="1" applyProtection="1">
      <alignment horizontal="right" vertical="center"/>
    </xf>
    <xf numFmtId="0" fontId="26" fillId="0" borderId="0" xfId="0" applyFont="1" applyProtection="1"/>
    <xf numFmtId="0" fontId="21" fillId="0" borderId="0" xfId="0" applyFont="1" applyProtection="1"/>
    <xf numFmtId="0" fontId="7" fillId="0" borderId="0" xfId="0" applyFont="1" applyBorder="1" applyAlignment="1" applyProtection="1"/>
    <xf numFmtId="0" fontId="7" fillId="0" borderId="0" xfId="0" applyFont="1" applyBorder="1" applyAlignment="1" applyProtection="1">
      <alignment horizontal="center"/>
    </xf>
    <xf numFmtId="0" fontId="7" fillId="0" borderId="0" xfId="0" applyFont="1" applyBorder="1" applyAlignment="1" applyProtection="1">
      <alignment horizontal="right"/>
    </xf>
    <xf numFmtId="0" fontId="0" fillId="0" borderId="10" xfId="0" applyBorder="1" applyAlignment="1" applyProtection="1">
      <alignment horizontal="left"/>
    </xf>
    <xf numFmtId="0" fontId="0" fillId="3" borderId="24" xfId="0" applyFill="1" applyBorder="1" applyProtection="1"/>
    <xf numFmtId="0" fontId="15" fillId="0" borderId="0" xfId="0" applyFont="1" applyFill="1" applyBorder="1" applyProtection="1"/>
    <xf numFmtId="0" fontId="13" fillId="0" borderId="0" xfId="0" applyFont="1" applyFill="1" applyBorder="1" applyAlignment="1" applyProtection="1">
      <alignment vertical="center"/>
    </xf>
    <xf numFmtId="0" fontId="13" fillId="0" borderId="0" xfId="0" applyFont="1" applyFill="1" applyBorder="1" applyAlignment="1" applyProtection="1">
      <alignment horizontal="right" vertical="center"/>
    </xf>
    <xf numFmtId="1" fontId="1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top"/>
    </xf>
    <xf numFmtId="0" fontId="0" fillId="0" borderId="0" xfId="0" applyFont="1" applyBorder="1" applyAlignment="1" applyProtection="1">
      <alignment horizontal="right" vertical="center"/>
    </xf>
    <xf numFmtId="0" fontId="14" fillId="0" borderId="0" xfId="0" applyFont="1" applyFill="1" applyBorder="1" applyAlignment="1" applyProtection="1">
      <alignment vertical="center"/>
    </xf>
    <xf numFmtId="0" fontId="27" fillId="0" borderId="0" xfId="0" applyFont="1" applyAlignment="1" applyProtection="1">
      <alignment vertical="center"/>
    </xf>
    <xf numFmtId="0" fontId="2" fillId="0" borderId="0" xfId="0" applyFont="1" applyBorder="1" applyAlignment="1" applyProtection="1">
      <alignment horizontal="right" vertical="center"/>
    </xf>
    <xf numFmtId="4" fontId="14" fillId="0" borderId="8" xfId="0" applyNumberFormat="1" applyFont="1" applyFill="1" applyBorder="1" applyAlignment="1" applyProtection="1">
      <alignment horizontal="right" vertical="top"/>
    </xf>
    <xf numFmtId="0" fontId="2" fillId="0" borderId="0" xfId="0" applyFont="1" applyFill="1" applyBorder="1" applyAlignment="1" applyProtection="1">
      <alignment horizontal="left" vertical="center"/>
    </xf>
    <xf numFmtId="167" fontId="7"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0" fillId="0" borderId="0" xfId="0" applyBorder="1" applyAlignment="1" applyProtection="1">
      <alignment horizontal="right" vertical="top"/>
    </xf>
    <xf numFmtId="0" fontId="7" fillId="0" borderId="0" xfId="0" applyFont="1" applyBorder="1" applyAlignment="1" applyProtection="1">
      <alignment horizontal="right" vertical="center"/>
    </xf>
    <xf numFmtId="0" fontId="28" fillId="0" borderId="0" xfId="0" applyFont="1" applyBorder="1" applyAlignment="1" applyProtection="1">
      <alignment horizontal="center" vertical="center" wrapText="1"/>
    </xf>
    <xf numFmtId="0" fontId="28" fillId="0" borderId="0" xfId="0" applyFont="1" applyBorder="1" applyAlignment="1" applyProtection="1">
      <alignment horizontal="center" vertical="center"/>
    </xf>
    <xf numFmtId="1" fontId="9" fillId="2" borderId="2" xfId="0" applyNumberFormat="1" applyFont="1" applyFill="1" applyBorder="1" applyAlignment="1" applyProtection="1">
      <alignment vertical="center"/>
      <protection locked="0"/>
    </xf>
    <xf numFmtId="0" fontId="2" fillId="0" borderId="0" xfId="0" applyFont="1" applyAlignment="1" applyProtection="1">
      <alignment horizontal="left" vertical="center"/>
    </xf>
    <xf numFmtId="0" fontId="29" fillId="0" borderId="0" xfId="0" applyFont="1" applyAlignment="1" applyProtection="1">
      <alignment horizontal="right" vertical="center"/>
    </xf>
    <xf numFmtId="0" fontId="29" fillId="0" borderId="0" xfId="0" quotePrefix="1" applyFont="1" applyAlignment="1" applyProtection="1">
      <alignment horizontal="right" vertical="center"/>
    </xf>
    <xf numFmtId="4" fontId="30" fillId="0" borderId="0" xfId="0" applyNumberFormat="1" applyFont="1" applyAlignment="1" applyProtection="1">
      <alignment horizontal="right"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textRotation="90"/>
    </xf>
    <xf numFmtId="0" fontId="2" fillId="0" borderId="0" xfId="0" applyFont="1" applyAlignment="1" applyProtection="1">
      <alignment horizontal="right" vertical="center"/>
    </xf>
    <xf numFmtId="0" fontId="2" fillId="0" borderId="0" xfId="0" applyFont="1" applyBorder="1" applyAlignment="1" applyProtection="1">
      <alignment horizontal="right" vertical="center"/>
    </xf>
    <xf numFmtId="0" fontId="2" fillId="0" borderId="0" xfId="0" applyFont="1" applyAlignment="1" applyProtection="1">
      <alignment horizontal="right"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0" xfId="0" applyFont="1" applyAlignment="1" applyProtection="1">
      <alignment horizontal="right" vertical="center"/>
    </xf>
    <xf numFmtId="0" fontId="31" fillId="0" borderId="0" xfId="0" applyFont="1" applyAlignment="1" applyProtection="1">
      <alignment horizontal="left"/>
    </xf>
    <xf numFmtId="0" fontId="8" fillId="0" borderId="0" xfId="0" applyFont="1" applyAlignment="1" applyProtection="1">
      <alignment horizontal="right" vertical="center"/>
    </xf>
    <xf numFmtId="4" fontId="0" fillId="0" borderId="0" xfId="0" applyNumberFormat="1" applyAlignment="1" applyProtection="1">
      <alignment vertical="center"/>
    </xf>
    <xf numFmtId="0" fontId="0" fillId="0" borderId="0" xfId="0" quotePrefix="1" applyAlignment="1" applyProtection="1">
      <alignment vertical="center"/>
    </xf>
    <xf numFmtId="0" fontId="10" fillId="0" borderId="0" xfId="0" applyFont="1" applyAlignment="1" applyProtection="1">
      <alignment horizontal="left" vertical="center"/>
    </xf>
    <xf numFmtId="4" fontId="10" fillId="0" borderId="0" xfId="0" applyNumberFormat="1" applyFont="1" applyBorder="1" applyAlignment="1" applyProtection="1">
      <alignment horizontal="left" vertical="center"/>
    </xf>
    <xf numFmtId="2" fontId="10" fillId="0" borderId="0" xfId="0" applyNumberFormat="1" applyFont="1" applyAlignment="1" applyProtection="1">
      <alignment horizontal="right" vertical="center"/>
    </xf>
    <xf numFmtId="166" fontId="7" fillId="0" borderId="2" xfId="0"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center"/>
      <protection locked="0"/>
    </xf>
    <xf numFmtId="4" fontId="7" fillId="0" borderId="2" xfId="0"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center"/>
      <protection locked="0"/>
    </xf>
    <xf numFmtId="2" fontId="0" fillId="0" borderId="0" xfId="0" applyNumberFormat="1" applyBorder="1" applyAlignment="1" applyProtection="1">
      <alignment horizontal="right" vertical="center"/>
    </xf>
    <xf numFmtId="0" fontId="2" fillId="0" borderId="0" xfId="0" applyFont="1" applyAlignment="1" applyProtection="1">
      <alignment horizontal="right" vertical="center"/>
    </xf>
    <xf numFmtId="4" fontId="7" fillId="0" borderId="2" xfId="0" applyNumberFormat="1" applyFont="1" applyFill="1" applyBorder="1" applyAlignment="1" applyProtection="1">
      <alignment horizontal="right" vertical="center"/>
      <protection locked="0"/>
    </xf>
    <xf numFmtId="4" fontId="17" fillId="0" borderId="0" xfId="0" applyNumberFormat="1" applyFont="1" applyFill="1" applyBorder="1" applyAlignment="1" applyProtection="1">
      <alignment horizontal="right" vertical="center"/>
    </xf>
    <xf numFmtId="0" fontId="33" fillId="0" borderId="0" xfId="0" applyFont="1" applyProtection="1"/>
    <xf numFmtId="0" fontId="32" fillId="0" borderId="0" xfId="0" applyFont="1" applyFill="1" applyBorder="1" applyAlignment="1" applyProtection="1">
      <alignment vertical="center"/>
    </xf>
    <xf numFmtId="0" fontId="0" fillId="0" borderId="0" xfId="0" quotePrefix="1" applyBorder="1" applyAlignment="1" applyProtection="1">
      <alignment vertical="center"/>
    </xf>
    <xf numFmtId="167" fontId="7" fillId="0" borderId="2" xfId="0" applyNumberFormat="1" applyFont="1" applyFill="1" applyBorder="1" applyAlignment="1" applyProtection="1">
      <alignment horizontal="right" vertical="center"/>
      <protection locked="0"/>
    </xf>
    <xf numFmtId="4" fontId="0" fillId="0" borderId="0" xfId="0" applyNumberFormat="1" applyFont="1" applyFill="1" applyBorder="1" applyAlignment="1" applyProtection="1">
      <alignment horizontal="right" vertical="center"/>
    </xf>
    <xf numFmtId="0" fontId="2" fillId="0" borderId="0" xfId="0" applyFont="1" applyAlignment="1" applyProtection="1">
      <alignment horizontal="right" vertical="center"/>
    </xf>
    <xf numFmtId="166" fontId="7" fillId="0" borderId="2" xfId="0" applyNumberFormat="1" applyFont="1" applyFill="1" applyBorder="1" applyAlignment="1" applyProtection="1">
      <alignment horizontal="right" vertical="center"/>
      <protection locked="0"/>
    </xf>
    <xf numFmtId="4" fontId="0" fillId="0" borderId="0" xfId="0" applyNumberFormat="1" applyBorder="1" applyAlignment="1" applyProtection="1">
      <alignment vertical="center"/>
    </xf>
    <xf numFmtId="0" fontId="2" fillId="0" borderId="0" xfId="0" applyFont="1" applyAlignment="1" applyProtection="1">
      <alignment horizontal="right" vertical="center"/>
    </xf>
    <xf numFmtId="0" fontId="2" fillId="0" borderId="0" xfId="0" applyFont="1" applyBorder="1" applyAlignment="1" applyProtection="1">
      <alignment horizontal="right" vertical="center"/>
    </xf>
    <xf numFmtId="2" fontId="0" fillId="0" borderId="0" xfId="0" applyNumberFormat="1" applyFont="1" applyFill="1" applyBorder="1" applyAlignment="1" applyProtection="1">
      <alignment horizontal="right" vertical="center"/>
    </xf>
    <xf numFmtId="2" fontId="7" fillId="0" borderId="0" xfId="0" applyNumberFormat="1" applyFont="1" applyBorder="1" applyAlignment="1" applyProtection="1">
      <alignment horizontal="right" vertical="center"/>
      <protection locked="0"/>
    </xf>
    <xf numFmtId="4" fontId="7" fillId="0" borderId="0" xfId="0"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right" vertical="center"/>
    </xf>
    <xf numFmtId="0" fontId="32" fillId="0" borderId="0" xfId="0" applyFont="1" applyBorder="1" applyAlignment="1" applyProtection="1">
      <alignment horizontal="right" vertical="top"/>
    </xf>
    <xf numFmtId="0" fontId="34" fillId="0" borderId="0" xfId="0" applyFont="1"/>
    <xf numFmtId="0" fontId="0" fillId="0" borderId="0" xfId="0" applyProtection="1">
      <protection hidden="1"/>
    </xf>
    <xf numFmtId="0" fontId="8" fillId="0" borderId="0" xfId="0" applyFont="1" applyProtection="1">
      <protection hidden="1"/>
    </xf>
    <xf numFmtId="0" fontId="35" fillId="0" borderId="0" xfId="0" applyFont="1" applyProtection="1">
      <protection hidden="1"/>
    </xf>
    <xf numFmtId="0" fontId="36" fillId="0" borderId="0" xfId="0" applyFont="1" applyBorder="1"/>
    <xf numFmtId="0" fontId="36" fillId="0" borderId="0" xfId="0" applyFont="1" applyBorder="1" applyAlignment="1">
      <alignment horizontal="left"/>
    </xf>
    <xf numFmtId="0" fontId="8" fillId="0" borderId="0" xfId="0" applyFont="1" applyFill="1" applyBorder="1"/>
    <xf numFmtId="0" fontId="8" fillId="0" borderId="0" xfId="0" applyFont="1" applyBorder="1"/>
    <xf numFmtId="0" fontId="8" fillId="0" borderId="0" xfId="0" applyFont="1" applyBorder="1" applyAlignment="1">
      <alignment horizontal="center"/>
    </xf>
    <xf numFmtId="0" fontId="8" fillId="0" borderId="0" xfId="0" applyFont="1" applyBorder="1" applyAlignment="1">
      <alignment horizontal="left"/>
    </xf>
    <xf numFmtId="0" fontId="8" fillId="4" borderId="0" xfId="1" quotePrefix="1" applyFont="1" applyFill="1" applyBorder="1" applyAlignment="1">
      <alignment horizontal="left" vertical="top"/>
    </xf>
    <xf numFmtId="4" fontId="0" fillId="0" borderId="0" xfId="0" applyNumberFormat="1" applyFont="1"/>
    <xf numFmtId="4" fontId="8" fillId="0" borderId="0" xfId="0" applyNumberFormat="1" applyFont="1" applyBorder="1"/>
    <xf numFmtId="14" fontId="8" fillId="0" borderId="0" xfId="0" applyNumberFormat="1" applyFont="1" applyBorder="1"/>
    <xf numFmtId="0" fontId="8" fillId="4" borderId="0" xfId="0" applyFont="1" applyFill="1" applyBorder="1"/>
    <xf numFmtId="0" fontId="8" fillId="0" borderId="0" xfId="0" applyFont="1" applyFill="1" applyBorder="1" applyAlignment="1">
      <alignment horizontal="left"/>
    </xf>
    <xf numFmtId="0" fontId="38" fillId="5" borderId="0" xfId="0" applyFont="1" applyFill="1" applyBorder="1" applyAlignment="1">
      <alignment horizontal="left"/>
    </xf>
    <xf numFmtId="0" fontId="37" fillId="5" borderId="0" xfId="0" applyFont="1" applyFill="1" applyBorder="1" applyAlignment="1">
      <alignment horizontal="left"/>
    </xf>
    <xf numFmtId="0" fontId="40" fillId="5" borderId="0" xfId="0" applyFont="1" applyFill="1" applyBorder="1" applyAlignment="1">
      <alignment horizontal="left"/>
    </xf>
    <xf numFmtId="0" fontId="39" fillId="5" borderId="0" xfId="0" applyFont="1" applyFill="1" applyBorder="1" applyAlignment="1">
      <alignment horizontal="left"/>
    </xf>
    <xf numFmtId="0" fontId="37" fillId="5" borderId="0" xfId="0" quotePrefix="1" applyFont="1" applyFill="1" applyBorder="1" applyAlignment="1">
      <alignment horizontal="left"/>
    </xf>
    <xf numFmtId="0" fontId="9" fillId="5" borderId="0" xfId="0" applyFont="1" applyFill="1" applyBorder="1" applyAlignment="1">
      <alignment horizontal="left"/>
    </xf>
    <xf numFmtId="0" fontId="8" fillId="5" borderId="0" xfId="0" applyFont="1" applyFill="1" applyBorder="1" applyAlignment="1">
      <alignment horizontal="left"/>
    </xf>
    <xf numFmtId="0" fontId="34" fillId="6" borderId="0" xfId="0" applyFont="1" applyFill="1"/>
    <xf numFmtId="0" fontId="41" fillId="0" borderId="0" xfId="0" applyFont="1" applyBorder="1"/>
    <xf numFmtId="0" fontId="37" fillId="0" borderId="0" xfId="0" applyFont="1" applyBorder="1" applyAlignment="1">
      <alignment horizontal="left"/>
    </xf>
    <xf numFmtId="0" fontId="0" fillId="0" borderId="0" xfId="0" applyFont="1" applyBorder="1"/>
    <xf numFmtId="0" fontId="9" fillId="7" borderId="0" xfId="0" applyFont="1" applyFill="1" applyBorder="1" applyAlignment="1">
      <alignment horizontal="left"/>
    </xf>
    <xf numFmtId="0" fontId="0" fillId="7" borderId="0" xfId="0" applyFont="1" applyFill="1" applyBorder="1" applyAlignment="1">
      <alignment horizontal="left"/>
    </xf>
    <xf numFmtId="0" fontId="8" fillId="7" borderId="0" xfId="0" applyFont="1" applyFill="1" applyBorder="1" applyAlignment="1">
      <alignment horizontal="left"/>
    </xf>
    <xf numFmtId="43" fontId="8" fillId="0" borderId="0" xfId="2" applyFont="1" applyFill="1" applyBorder="1" applyAlignment="1">
      <alignment horizontal="right"/>
    </xf>
    <xf numFmtId="0" fontId="26" fillId="0" borderId="0" xfId="0" applyFont="1" applyFill="1" applyBorder="1"/>
    <xf numFmtId="0" fontId="26" fillId="0" borderId="0" xfId="0" applyFont="1" applyFill="1" applyProtection="1">
      <protection hidden="1"/>
    </xf>
    <xf numFmtId="0" fontId="0" fillId="0" borderId="0" xfId="0" applyFont="1"/>
    <xf numFmtId="0" fontId="19" fillId="0" borderId="0" xfId="0" applyFont="1" applyFill="1" applyBorder="1" applyAlignment="1" applyProtection="1">
      <alignment horizontal="right"/>
    </xf>
    <xf numFmtId="0" fontId="10" fillId="0" borderId="0" xfId="0" applyFont="1" applyFill="1" applyBorder="1" applyAlignment="1" applyProtection="1">
      <alignment horizontal="left" vertical="center"/>
    </xf>
    <xf numFmtId="0" fontId="8" fillId="9" borderId="0" xfId="0" applyFont="1" applyFill="1" applyBorder="1"/>
    <xf numFmtId="0" fontId="36" fillId="9" borderId="0" xfId="0" applyFont="1" applyFill="1" applyBorder="1"/>
    <xf numFmtId="0" fontId="8" fillId="9" borderId="0" xfId="0" applyFont="1" applyFill="1" applyProtection="1">
      <protection hidden="1"/>
    </xf>
    <xf numFmtId="0" fontId="2" fillId="2" borderId="5"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13" fillId="0" borderId="0" xfId="0" applyFont="1" applyFill="1" applyAlignment="1" applyProtection="1">
      <alignment horizontal="right" vertical="center" indent="1"/>
    </xf>
    <xf numFmtId="0" fontId="46" fillId="0" borderId="0" xfId="0" applyFont="1" applyFill="1" applyBorder="1" applyAlignment="1" applyProtection="1">
      <alignment vertical="center"/>
    </xf>
    <xf numFmtId="0" fontId="0" fillId="0" borderId="0" xfId="0" applyAlignment="1" applyProtection="1">
      <alignment horizontal="left" vertical="top" wrapText="1"/>
    </xf>
    <xf numFmtId="0" fontId="9" fillId="2" borderId="4"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17"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2" xfId="0" applyFont="1" applyFill="1" applyBorder="1" applyAlignment="1" applyProtection="1">
      <alignment horizontal="left" vertical="top" wrapText="1"/>
      <protection locked="0"/>
    </xf>
    <xf numFmtId="0" fontId="9" fillId="2" borderId="19"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2" xfId="0" applyNumberFormat="1" applyFont="1" applyFill="1" applyBorder="1" applyAlignment="1" applyProtection="1">
      <alignment horizontal="left" vertical="center"/>
      <protection locked="0"/>
    </xf>
    <xf numFmtId="0" fontId="9" fillId="2" borderId="28" xfId="0" applyFont="1" applyFill="1" applyBorder="1" applyAlignment="1" applyProtection="1">
      <alignment horizontal="left" vertical="center"/>
      <protection locked="0"/>
    </xf>
    <xf numFmtId="0" fontId="0" fillId="0" borderId="28" xfId="0" applyBorder="1" applyAlignment="1" applyProtection="1">
      <alignment vertical="center"/>
      <protection locked="0"/>
    </xf>
    <xf numFmtId="0" fontId="9" fillId="2" borderId="27" xfId="0" applyFont="1" applyFill="1" applyBorder="1" applyAlignment="1" applyProtection="1">
      <alignment horizontal="left" vertical="center"/>
      <protection locked="0"/>
    </xf>
    <xf numFmtId="0" fontId="0" fillId="0" borderId="27" xfId="0" applyBorder="1" applyAlignment="1" applyProtection="1">
      <alignment vertical="center"/>
      <protection locked="0"/>
    </xf>
    <xf numFmtId="0" fontId="0" fillId="0" borderId="3" xfId="0" applyBorder="1" applyAlignment="1" applyProtection="1">
      <alignment horizontal="left" vertical="center"/>
      <protection locked="0"/>
    </xf>
    <xf numFmtId="0" fontId="2" fillId="0" borderId="16" xfId="0" applyFont="1" applyBorder="1" applyAlignment="1" applyProtection="1">
      <alignment horizontal="center" vertical="center" textRotation="90"/>
    </xf>
    <xf numFmtId="0" fontId="2" fillId="2" borderId="5" xfId="0" applyFont="1" applyFill="1" applyBorder="1" applyAlignment="1" applyProtection="1">
      <alignment horizontal="left" vertical="center"/>
      <protection locked="0"/>
    </xf>
    <xf numFmtId="0" fontId="16" fillId="0" borderId="0" xfId="0" applyFont="1" applyFill="1" applyBorder="1" applyAlignment="1" applyProtection="1">
      <alignment horizontal="left"/>
    </xf>
    <xf numFmtId="0" fontId="16" fillId="0" borderId="2" xfId="0" applyFont="1" applyFill="1" applyBorder="1" applyAlignment="1" applyProtection="1">
      <alignment horizontal="left"/>
    </xf>
    <xf numFmtId="167" fontId="7" fillId="0" borderId="2" xfId="0" applyNumberFormat="1" applyFont="1" applyFill="1" applyBorder="1" applyAlignment="1" applyProtection="1">
      <alignment horizontal="right" vertical="center"/>
      <protection locked="0"/>
    </xf>
    <xf numFmtId="166" fontId="7" fillId="0" borderId="2" xfId="0" applyNumberFormat="1" applyFont="1" applyFill="1" applyBorder="1" applyAlignment="1" applyProtection="1">
      <alignment horizontal="right" vertical="center"/>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17"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2"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wrapText="1"/>
      <protection locked="0"/>
    </xf>
    <xf numFmtId="0" fontId="2" fillId="0" borderId="0" xfId="0" applyFont="1" applyAlignment="1" applyProtection="1">
      <alignment horizontal="right" vertical="center"/>
    </xf>
    <xf numFmtId="166" fontId="10" fillId="0" borderId="0" xfId="0" applyNumberFormat="1" applyFont="1" applyAlignment="1" applyProtection="1">
      <alignment horizontal="right"/>
    </xf>
    <xf numFmtId="167" fontId="10" fillId="0" borderId="0" xfId="0" applyNumberFormat="1" applyFont="1" applyAlignment="1" applyProtection="1">
      <alignment horizontal="right"/>
    </xf>
    <xf numFmtId="167" fontId="10" fillId="0" borderId="0" xfId="0" applyNumberFormat="1" applyFont="1" applyFill="1" applyBorder="1" applyAlignment="1" applyProtection="1">
      <alignment horizontal="right" vertical="center"/>
    </xf>
    <xf numFmtId="167" fontId="10" fillId="0" borderId="0" xfId="0" applyNumberFormat="1" applyFont="1" applyAlignment="1" applyProtection="1">
      <alignment horizontal="right" vertical="center"/>
    </xf>
    <xf numFmtId="0" fontId="2" fillId="0" borderId="0" xfId="0" applyFont="1" applyBorder="1" applyAlignment="1" applyProtection="1">
      <alignment horizontal="right" vertical="center"/>
    </xf>
    <xf numFmtId="0" fontId="2" fillId="2" borderId="5" xfId="0" applyFont="1" applyFill="1" applyBorder="1" applyAlignment="1" applyProtection="1">
      <alignment horizontal="left"/>
      <protection locked="0"/>
    </xf>
    <xf numFmtId="0" fontId="2" fillId="2" borderId="29" xfId="0" applyFont="1" applyFill="1" applyBorder="1" applyAlignment="1" applyProtection="1">
      <alignment horizontal="left"/>
      <protection locked="0"/>
    </xf>
    <xf numFmtId="0" fontId="7" fillId="2" borderId="6"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18" xfId="0" applyFont="1" applyFill="1" applyBorder="1" applyAlignment="1" applyProtection="1">
      <alignment horizontal="left" vertical="top" wrapText="1"/>
      <protection locked="0"/>
    </xf>
    <xf numFmtId="0" fontId="9" fillId="2" borderId="2" xfId="0" applyFont="1" applyFill="1" applyBorder="1" applyAlignment="1" applyProtection="1">
      <alignment horizontal="left" vertical="center"/>
      <protection locked="0"/>
    </xf>
    <xf numFmtId="0" fontId="19" fillId="0" borderId="0" xfId="0" applyFont="1" applyAlignment="1" applyProtection="1">
      <alignment horizontal="left" vertical="top" wrapText="1"/>
    </xf>
    <xf numFmtId="4" fontId="10" fillId="0" borderId="8" xfId="0" applyNumberFormat="1" applyFont="1" applyFill="1" applyBorder="1" applyAlignment="1" applyProtection="1">
      <alignment horizontal="right" vertical="center"/>
    </xf>
    <xf numFmtId="0" fontId="10" fillId="0" borderId="0" xfId="0" applyFont="1" applyFill="1" applyBorder="1" applyAlignment="1" applyProtection="1">
      <alignment horizontal="left" vertical="center"/>
    </xf>
    <xf numFmtId="0" fontId="9" fillId="8" borderId="2" xfId="0" applyFont="1" applyFill="1" applyBorder="1" applyAlignment="1" applyProtection="1">
      <alignment horizontal="right" vertical="center" indent="1"/>
      <protection locked="0"/>
    </xf>
    <xf numFmtId="0" fontId="23" fillId="0" borderId="2" xfId="0" applyFont="1" applyFill="1" applyBorder="1" applyAlignment="1" applyProtection="1">
      <alignment horizontal="left" vertical="top"/>
    </xf>
    <xf numFmtId="0" fontId="23" fillId="0" borderId="3" xfId="0" applyFont="1" applyFill="1" applyBorder="1" applyAlignment="1" applyProtection="1">
      <alignment horizontal="left" vertical="top"/>
    </xf>
    <xf numFmtId="0" fontId="0" fillId="0" borderId="0" xfId="0" applyBorder="1" applyAlignment="1" applyProtection="1">
      <alignment horizontal="left" vertical="top" indent="5"/>
    </xf>
    <xf numFmtId="0" fontId="8" fillId="0" borderId="0" xfId="0" applyFont="1" applyFill="1" applyBorder="1" applyAlignment="1" applyProtection="1">
      <alignment horizontal="center" vertical="top"/>
    </xf>
    <xf numFmtId="0" fontId="0" fillId="0" borderId="0" xfId="0" applyBorder="1" applyAlignment="1" applyProtection="1">
      <alignment horizontal="right" vertical="top"/>
    </xf>
    <xf numFmtId="164" fontId="9" fillId="8" borderId="3" xfId="0" applyNumberFormat="1" applyFont="1" applyFill="1" applyBorder="1" applyAlignment="1" applyProtection="1">
      <alignment horizontal="right" vertical="center" indent="1"/>
      <protection locked="0"/>
    </xf>
    <xf numFmtId="0" fontId="8" fillId="0" borderId="0" xfId="0" applyFont="1" applyFill="1" applyBorder="1" applyAlignment="1" applyProtection="1">
      <alignment horizontal="right" vertical="top"/>
    </xf>
    <xf numFmtId="0" fontId="10" fillId="0" borderId="4" xfId="0" applyFont="1" applyFill="1" applyBorder="1" applyAlignment="1" applyProtection="1">
      <alignment horizontal="left" vertical="top" wrapText="1"/>
    </xf>
    <xf numFmtId="0" fontId="10" fillId="0" borderId="5" xfId="0" applyFont="1" applyFill="1" applyBorder="1" applyAlignment="1" applyProtection="1">
      <alignment horizontal="left" vertical="top" wrapText="1"/>
    </xf>
    <xf numFmtId="0" fontId="10" fillId="0" borderId="17"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2" xfId="0" applyFont="1" applyFill="1" applyBorder="1" applyAlignment="1" applyProtection="1">
      <alignment horizontal="left" vertical="top" wrapText="1"/>
    </xf>
    <xf numFmtId="0" fontId="10" fillId="0" borderId="19" xfId="0" applyFont="1" applyFill="1" applyBorder="1" applyAlignment="1" applyProtection="1">
      <alignment horizontal="left" vertical="top" wrapText="1"/>
    </xf>
    <xf numFmtId="0" fontId="7" fillId="0" borderId="0" xfId="0" applyFont="1" applyBorder="1" applyAlignment="1" applyProtection="1">
      <alignment horizontal="right" vertical="center" wrapText="1"/>
    </xf>
  </cellXfs>
  <cellStyles count="3">
    <cellStyle name="Komma" xfId="2" builtinId="3"/>
    <cellStyle name="Standard" xfId="0" builtinId="0"/>
    <cellStyle name="Standard 2" xfId="1" xr:uid="{00000000-0005-0000-0000-000002000000}"/>
  </cellStyles>
  <dxfs count="29">
    <dxf>
      <fill>
        <patternFill>
          <bgColor theme="7" tint="0.59996337778862885"/>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1"/>
      </font>
      <fill>
        <patternFill>
          <bgColor theme="7" tint="0.59996337778862885"/>
        </patternFill>
      </fill>
    </dxf>
    <dxf>
      <font>
        <color theme="0" tint="-0.14996795556505021"/>
      </font>
    </dxf>
    <dxf>
      <font>
        <color theme="0" tint="-0.14996795556505021"/>
      </font>
    </dxf>
    <dxf>
      <font>
        <color theme="0" tint="-0.14996795556505021"/>
      </font>
    </dxf>
    <dxf>
      <font>
        <color theme="1"/>
      </font>
      <fill>
        <patternFill>
          <bgColor theme="7" tint="0.59996337778862885"/>
        </patternFill>
      </fill>
    </dxf>
    <dxf>
      <font>
        <color theme="1"/>
      </font>
      <fill>
        <patternFill>
          <bgColor theme="7" tint="0.59996337778862885"/>
        </patternFill>
      </fill>
    </dxf>
    <dxf>
      <font>
        <color theme="1"/>
      </font>
      <fill>
        <patternFill>
          <bgColor theme="7" tint="0.59996337778862885"/>
        </patternFill>
      </fill>
    </dxf>
    <dxf>
      <font>
        <color rgb="FF9C0006"/>
      </font>
    </dxf>
    <dxf>
      <font>
        <color theme="0" tint="-0.14996795556505021"/>
      </font>
    </dxf>
    <dxf>
      <font>
        <color theme="0" tint="-0.14996795556505021"/>
      </font>
      <fill>
        <patternFill patternType="none">
          <bgColor auto="1"/>
        </patternFill>
      </fill>
    </dxf>
    <dxf>
      <fill>
        <patternFill>
          <bgColor theme="7" tint="0.59996337778862885"/>
        </patternFill>
      </fill>
    </dxf>
    <dxf>
      <font>
        <color theme="1"/>
      </font>
      <fill>
        <patternFill>
          <bgColor theme="7" tint="0.59996337778862885"/>
        </patternFill>
      </fill>
    </dxf>
    <dxf>
      <font>
        <color theme="0" tint="-0.14996795556505021"/>
      </font>
    </dxf>
    <dxf>
      <font>
        <color theme="0" tint="-0.14996795556505021"/>
      </font>
    </dxf>
    <dxf>
      <fill>
        <patternFill>
          <bgColor theme="7" tint="0.59996337778862885"/>
        </patternFill>
      </fill>
    </dxf>
    <dxf>
      <font>
        <color theme="1"/>
      </font>
      <fill>
        <patternFill>
          <bgColor theme="7" tint="0.59996337778862885"/>
        </patternFill>
      </fill>
    </dxf>
    <dxf>
      <font>
        <b/>
        <i val="0"/>
        <color auto="1"/>
      </font>
      <fill>
        <patternFill>
          <bgColor rgb="FFFF0000"/>
        </patternFill>
      </fill>
    </dxf>
  </dxfs>
  <tableStyles count="0" defaultTableStyle="TableStyleMedium2" defaultPivotStyle="PivotStyleLight16"/>
  <colors>
    <mruColors>
      <color rgb="FFCCECFF"/>
      <color rgb="FFFFCCCC"/>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1708</xdr:colOff>
      <xdr:row>25</xdr:row>
      <xdr:rowOff>25400</xdr:rowOff>
    </xdr:from>
    <xdr:to>
      <xdr:col>12</xdr:col>
      <xdr:colOff>97992</xdr:colOff>
      <xdr:row>48</xdr:row>
      <xdr:rowOff>100431</xdr:rowOff>
    </xdr:to>
    <xdr:grpSp>
      <xdr:nvGrpSpPr>
        <xdr:cNvPr id="21" name="Gruppieren 20">
          <a:extLst>
            <a:ext uri="{FF2B5EF4-FFF2-40B4-BE49-F238E27FC236}">
              <a16:creationId xmlns:a16="http://schemas.microsoft.com/office/drawing/2014/main" id="{00000000-0008-0000-0000-000015000000}"/>
            </a:ext>
          </a:extLst>
        </xdr:cNvPr>
        <xdr:cNvGrpSpPr/>
      </xdr:nvGrpSpPr>
      <xdr:grpSpPr>
        <a:xfrm>
          <a:off x="370008" y="5880100"/>
          <a:ext cx="6179584" cy="3732631"/>
          <a:chOff x="351892" y="5481264"/>
          <a:chExt cx="5902332" cy="3780000"/>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351892" y="5481264"/>
            <a:ext cx="5902332" cy="3780000"/>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b="0" i="0">
              <a:latin typeface="Arial" panose="020B0604020202020204" pitchFamily="34" charset="0"/>
              <a:cs typeface="Arial" panose="020B0604020202020204" pitchFamily="34" charset="0"/>
            </a:endParaRPr>
          </a:p>
        </xdr:txBody>
      </xdr:sp>
      <xdr:sp macro="" textlink="">
        <xdr:nvSpPr>
          <xdr:cNvPr id="3" name="Rectangle 2">
            <a:extLst>
              <a:ext uri="{FF2B5EF4-FFF2-40B4-BE49-F238E27FC236}">
                <a16:creationId xmlns:a16="http://schemas.microsoft.com/office/drawing/2014/main" id="{00000000-0008-0000-0000-000003000000}"/>
              </a:ext>
            </a:extLst>
          </xdr:cNvPr>
          <xdr:cNvSpPr/>
        </xdr:nvSpPr>
        <xdr:spPr>
          <a:xfrm>
            <a:off x="864987" y="5816674"/>
            <a:ext cx="504728" cy="432545"/>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lang="de-CH" sz="1000" b="0" i="0">
                <a:solidFill>
                  <a:sysClr val="windowText" lastClr="000000"/>
                </a:solidFill>
                <a:latin typeface="Arial" panose="020B0604020202020204" pitchFamily="34" charset="0"/>
                <a:cs typeface="Arial" panose="020B0604020202020204" pitchFamily="34" charset="0"/>
              </a:rPr>
              <a:t>Seite</a:t>
            </a:r>
            <a:r>
              <a:rPr lang="de-CH" sz="1000" b="0" i="0" baseline="0">
                <a:solidFill>
                  <a:sysClr val="windowText" lastClr="000000"/>
                </a:solidFill>
                <a:latin typeface="Arial" panose="020B0604020202020204" pitchFamily="34" charset="0"/>
                <a:cs typeface="Arial" panose="020B0604020202020204" pitchFamily="34" charset="0"/>
              </a:rPr>
              <a:t> </a:t>
            </a:r>
            <a:r>
              <a:rPr lang="de-CH" sz="1000" b="0" i="0">
                <a:solidFill>
                  <a:sysClr val="windowText" lastClr="000000"/>
                </a:solidFill>
                <a:latin typeface="Arial" panose="020B0604020202020204" pitchFamily="34" charset="0"/>
                <a:cs typeface="Arial" panose="020B0604020202020204" pitchFamily="34" charset="0"/>
              </a:rPr>
              <a:t>1</a:t>
            </a:r>
          </a:p>
          <a:p>
            <a:pPr algn="l"/>
            <a:r>
              <a:rPr lang="de-CH" sz="1000" b="0" i="0">
                <a:solidFill>
                  <a:sysClr val="windowText" lastClr="000000"/>
                </a:solidFill>
                <a:latin typeface="Arial" panose="020B0604020202020204" pitchFamily="34" charset="0"/>
                <a:cs typeface="Arial" panose="020B0604020202020204" pitchFamily="34" charset="0"/>
              </a:rPr>
              <a:t>Seite 2</a:t>
            </a:r>
          </a:p>
        </xdr:txBody>
      </xdr:sp>
      <xdr:sp macro="" textlink="">
        <xdr:nvSpPr>
          <xdr:cNvPr id="4" name="Rectangle 3">
            <a:extLst>
              <a:ext uri="{FF2B5EF4-FFF2-40B4-BE49-F238E27FC236}">
                <a16:creationId xmlns:a16="http://schemas.microsoft.com/office/drawing/2014/main" id="{00000000-0008-0000-0000-000004000000}"/>
              </a:ext>
            </a:extLst>
          </xdr:cNvPr>
          <xdr:cNvSpPr/>
        </xdr:nvSpPr>
        <xdr:spPr>
          <a:xfrm>
            <a:off x="1402619" y="5816680"/>
            <a:ext cx="900000" cy="432350"/>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lang="de-CH" sz="1000" b="0" i="0">
                <a:solidFill>
                  <a:sysClr val="windowText" lastClr="000000"/>
                </a:solidFill>
                <a:latin typeface="Arial" panose="020B0604020202020204" pitchFamily="34" charset="0"/>
                <a:cs typeface="Arial" panose="020B0604020202020204" pitchFamily="34" charset="0"/>
              </a:rPr>
              <a:t>ausfüllen</a:t>
            </a:r>
          </a:p>
          <a:p>
            <a:pPr algn="l"/>
            <a:r>
              <a:rPr lang="de-CH" sz="1000" b="0" i="0">
                <a:solidFill>
                  <a:sysClr val="windowText" lastClr="000000"/>
                </a:solidFill>
                <a:latin typeface="Arial" panose="020B0604020202020204" pitchFamily="34" charset="0"/>
                <a:cs typeface="Arial" panose="020B0604020202020204" pitchFamily="34" charset="0"/>
              </a:rPr>
              <a:t>ausfüllen</a:t>
            </a:r>
          </a:p>
        </xdr:txBody>
      </xdr:sp>
      <xdr:sp macro="" textlink="">
        <xdr:nvSpPr>
          <xdr:cNvPr id="7" name="Rectangle 6">
            <a:extLst>
              <a:ext uri="{FF2B5EF4-FFF2-40B4-BE49-F238E27FC236}">
                <a16:creationId xmlns:a16="http://schemas.microsoft.com/office/drawing/2014/main" id="{00000000-0008-0000-0000-000007000000}"/>
              </a:ext>
            </a:extLst>
          </xdr:cNvPr>
          <xdr:cNvSpPr/>
        </xdr:nvSpPr>
        <xdr:spPr>
          <a:xfrm>
            <a:off x="2846154" y="5816674"/>
            <a:ext cx="504727" cy="432545"/>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lang="de-CH" sz="1000" b="0" i="0">
                <a:solidFill>
                  <a:sysClr val="windowText" lastClr="000000"/>
                </a:solidFill>
                <a:latin typeface="Arial" panose="020B0604020202020204" pitchFamily="34" charset="0"/>
                <a:cs typeface="Arial" panose="020B0604020202020204" pitchFamily="34" charset="0"/>
              </a:rPr>
              <a:t>Seite</a:t>
            </a:r>
            <a:r>
              <a:rPr lang="de-CH" sz="1000" b="0" i="0" baseline="0">
                <a:solidFill>
                  <a:sysClr val="windowText" lastClr="000000"/>
                </a:solidFill>
                <a:latin typeface="Arial" panose="020B0604020202020204" pitchFamily="34" charset="0"/>
                <a:cs typeface="Arial" panose="020B0604020202020204" pitchFamily="34" charset="0"/>
              </a:rPr>
              <a:t> </a:t>
            </a:r>
            <a:r>
              <a:rPr lang="de-CH" sz="1000" b="0" i="0">
                <a:solidFill>
                  <a:sysClr val="windowText" lastClr="000000"/>
                </a:solidFill>
                <a:latin typeface="Arial" panose="020B0604020202020204" pitchFamily="34" charset="0"/>
                <a:cs typeface="Arial" panose="020B0604020202020204" pitchFamily="34" charset="0"/>
              </a:rPr>
              <a:t>1</a:t>
            </a:r>
          </a:p>
          <a:p>
            <a:pPr algn="l"/>
            <a:r>
              <a:rPr lang="de-CH" sz="1000" b="0" i="0">
                <a:solidFill>
                  <a:sysClr val="windowText" lastClr="000000"/>
                </a:solidFill>
                <a:latin typeface="Arial" panose="020B0604020202020204" pitchFamily="34" charset="0"/>
                <a:cs typeface="Arial" panose="020B0604020202020204" pitchFamily="34" charset="0"/>
              </a:rPr>
              <a:t>Seite 2</a:t>
            </a:r>
          </a:p>
        </xdr:txBody>
      </xdr:sp>
      <xdr:sp macro="" textlink="">
        <xdr:nvSpPr>
          <xdr:cNvPr id="8" name="Rectangle 7">
            <a:extLst>
              <a:ext uri="{FF2B5EF4-FFF2-40B4-BE49-F238E27FC236}">
                <a16:creationId xmlns:a16="http://schemas.microsoft.com/office/drawing/2014/main" id="{00000000-0008-0000-0000-000008000000}"/>
              </a:ext>
            </a:extLst>
          </xdr:cNvPr>
          <xdr:cNvSpPr/>
        </xdr:nvSpPr>
        <xdr:spPr>
          <a:xfrm>
            <a:off x="3386992" y="5816675"/>
            <a:ext cx="900000" cy="432000"/>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lang="de-CH" sz="1000" b="0" i="0">
              <a:solidFill>
                <a:sysClr val="windowText" lastClr="000000"/>
              </a:solidFill>
              <a:latin typeface="Arial" panose="020B0604020202020204" pitchFamily="34" charset="0"/>
              <a:cs typeface="Arial" panose="020B0604020202020204" pitchFamily="34" charset="0"/>
            </a:endParaRPr>
          </a:p>
          <a:p>
            <a:pPr algn="l"/>
            <a:r>
              <a:rPr lang="de-CH" sz="1000" b="0" i="0">
                <a:solidFill>
                  <a:sysClr val="windowText" lastClr="000000"/>
                </a:solidFill>
                <a:latin typeface="Arial" panose="020B0604020202020204" pitchFamily="34" charset="0"/>
                <a:cs typeface="Arial" panose="020B0604020202020204" pitchFamily="34" charset="0"/>
              </a:rPr>
              <a:t>unterzeichnen</a:t>
            </a:r>
            <a:endParaRPr lang="de-CH" sz="1100"/>
          </a:p>
        </xdr:txBody>
      </xdr:sp>
      <xdr:sp macro="" textlink="">
        <xdr:nvSpPr>
          <xdr:cNvPr id="9" name="Rectangle 8">
            <a:extLst>
              <a:ext uri="{FF2B5EF4-FFF2-40B4-BE49-F238E27FC236}">
                <a16:creationId xmlns:a16="http://schemas.microsoft.com/office/drawing/2014/main" id="{00000000-0008-0000-0000-000009000000}"/>
              </a:ext>
            </a:extLst>
          </xdr:cNvPr>
          <xdr:cNvSpPr/>
        </xdr:nvSpPr>
        <xdr:spPr>
          <a:xfrm>
            <a:off x="864987" y="7214476"/>
            <a:ext cx="504728" cy="432818"/>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lang="de-CH" sz="1000" b="0" i="0">
                <a:solidFill>
                  <a:sysClr val="windowText" lastClr="000000"/>
                </a:solidFill>
                <a:latin typeface="Arial" panose="020B0604020202020204" pitchFamily="34" charset="0"/>
                <a:cs typeface="Arial" panose="020B0604020202020204" pitchFamily="34" charset="0"/>
              </a:rPr>
              <a:t>Seite</a:t>
            </a:r>
            <a:r>
              <a:rPr lang="de-CH" sz="1000" b="0" i="0" baseline="0">
                <a:solidFill>
                  <a:sysClr val="windowText" lastClr="000000"/>
                </a:solidFill>
                <a:latin typeface="Arial" panose="020B0604020202020204" pitchFamily="34" charset="0"/>
                <a:cs typeface="Arial" panose="020B0604020202020204" pitchFamily="34" charset="0"/>
              </a:rPr>
              <a:t> 3</a:t>
            </a:r>
            <a:endParaRPr lang="de-CH" sz="1000" b="0" i="0">
              <a:solidFill>
                <a:sysClr val="windowText" lastClr="000000"/>
              </a:solidFill>
              <a:latin typeface="Arial" panose="020B0604020202020204" pitchFamily="34" charset="0"/>
              <a:cs typeface="Arial" panose="020B0604020202020204" pitchFamily="34" charset="0"/>
            </a:endParaRPr>
          </a:p>
          <a:p>
            <a:pPr algn="l"/>
            <a:r>
              <a:rPr lang="de-CH" sz="1000" b="0" i="0">
                <a:solidFill>
                  <a:sysClr val="windowText" lastClr="000000"/>
                </a:solidFill>
                <a:latin typeface="Arial" panose="020B0604020202020204" pitchFamily="34" charset="0"/>
                <a:cs typeface="Arial" panose="020B0604020202020204" pitchFamily="34" charset="0"/>
              </a:rPr>
              <a:t>Seite 4</a:t>
            </a: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1402619" y="7214476"/>
            <a:ext cx="900000" cy="432000"/>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lang="de-CH" sz="1000" b="0" i="0">
                <a:solidFill>
                  <a:sysClr val="windowText" lastClr="000000"/>
                </a:solidFill>
                <a:latin typeface="Arial" panose="020B0604020202020204" pitchFamily="34" charset="0"/>
                <a:cs typeface="Arial" panose="020B0604020202020204" pitchFamily="34" charset="0"/>
              </a:rPr>
              <a:t>ausfüllen</a:t>
            </a:r>
          </a:p>
          <a:p>
            <a:pPr algn="l"/>
            <a:r>
              <a:rPr lang="de-CH" sz="1000" b="0" i="0">
                <a:solidFill>
                  <a:sysClr val="windowText" lastClr="000000"/>
                </a:solidFill>
                <a:latin typeface="Arial" panose="020B0604020202020204" pitchFamily="34" charset="0"/>
                <a:cs typeface="Arial" panose="020B0604020202020204" pitchFamily="34" charset="0"/>
              </a:rPr>
              <a:t>ausfüllen</a:t>
            </a:r>
            <a:endParaRPr lang="de-CH" sz="1100"/>
          </a:p>
        </xdr:txBody>
      </xdr:sp>
      <xdr:sp macro="" textlink="">
        <xdr:nvSpPr>
          <xdr:cNvPr id="13" name="Rectangle 12">
            <a:extLst>
              <a:ext uri="{FF2B5EF4-FFF2-40B4-BE49-F238E27FC236}">
                <a16:creationId xmlns:a16="http://schemas.microsoft.com/office/drawing/2014/main" id="{00000000-0008-0000-0000-00000D000000}"/>
              </a:ext>
            </a:extLst>
          </xdr:cNvPr>
          <xdr:cNvSpPr/>
        </xdr:nvSpPr>
        <xdr:spPr>
          <a:xfrm>
            <a:off x="864987" y="7912298"/>
            <a:ext cx="504728" cy="829364"/>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lang="de-CH" sz="1000" b="0" i="0">
                <a:solidFill>
                  <a:sysClr val="windowText" lastClr="000000"/>
                </a:solidFill>
                <a:latin typeface="Arial" panose="020B0604020202020204" pitchFamily="34" charset="0"/>
                <a:cs typeface="Arial" panose="020B0604020202020204" pitchFamily="34" charset="0"/>
              </a:rPr>
              <a:t>Seite</a:t>
            </a:r>
            <a:r>
              <a:rPr lang="de-CH" sz="1000" b="0" i="0" baseline="0">
                <a:solidFill>
                  <a:sysClr val="windowText" lastClr="000000"/>
                </a:solidFill>
                <a:latin typeface="Arial" panose="020B0604020202020204" pitchFamily="34" charset="0"/>
                <a:cs typeface="Arial" panose="020B0604020202020204" pitchFamily="34" charset="0"/>
              </a:rPr>
              <a:t> </a:t>
            </a:r>
            <a:r>
              <a:rPr lang="de-CH" sz="1000" b="0" i="0">
                <a:solidFill>
                  <a:sysClr val="windowText" lastClr="000000"/>
                </a:solidFill>
                <a:latin typeface="Arial" panose="020B0604020202020204" pitchFamily="34" charset="0"/>
                <a:cs typeface="Arial" panose="020B0604020202020204" pitchFamily="34" charset="0"/>
              </a:rPr>
              <a:t>1</a:t>
            </a:r>
          </a:p>
          <a:p>
            <a:pPr algn="l"/>
            <a:r>
              <a:rPr lang="de-CH" sz="1000" b="0" i="0">
                <a:solidFill>
                  <a:sysClr val="windowText" lastClr="000000"/>
                </a:solidFill>
                <a:latin typeface="Arial" panose="020B0604020202020204" pitchFamily="34" charset="0"/>
                <a:cs typeface="Arial" panose="020B0604020202020204" pitchFamily="34" charset="0"/>
              </a:rPr>
              <a:t>Seite 2</a:t>
            </a:r>
          </a:p>
          <a:p>
            <a:pPr algn="l"/>
            <a:r>
              <a:rPr lang="de-CH" sz="1000" b="0" i="0">
                <a:solidFill>
                  <a:sysClr val="windowText" lastClr="000000"/>
                </a:solidFill>
                <a:latin typeface="Arial" panose="020B0604020202020204" pitchFamily="34" charset="0"/>
                <a:cs typeface="Arial" panose="020B0604020202020204" pitchFamily="34" charset="0"/>
              </a:rPr>
              <a:t>Seite</a:t>
            </a:r>
            <a:r>
              <a:rPr lang="de-CH" sz="1000" b="0" i="0" baseline="0">
                <a:solidFill>
                  <a:sysClr val="windowText" lastClr="000000"/>
                </a:solidFill>
                <a:latin typeface="Arial" panose="020B0604020202020204" pitchFamily="34" charset="0"/>
                <a:cs typeface="Arial" panose="020B0604020202020204" pitchFamily="34" charset="0"/>
              </a:rPr>
              <a:t> 3</a:t>
            </a:r>
          </a:p>
          <a:p>
            <a:pPr algn="l"/>
            <a:r>
              <a:rPr lang="de-CH" sz="1000" b="0" i="0" baseline="0">
                <a:solidFill>
                  <a:sysClr val="windowText" lastClr="000000"/>
                </a:solidFill>
                <a:latin typeface="Arial" panose="020B0604020202020204" pitchFamily="34" charset="0"/>
                <a:cs typeface="Arial" panose="020B0604020202020204" pitchFamily="34" charset="0"/>
              </a:rPr>
              <a:t>Seite 4</a:t>
            </a:r>
          </a:p>
          <a:p>
            <a:pPr algn="l"/>
            <a:r>
              <a:rPr lang="de-CH" sz="1000" b="0" i="0" baseline="0">
                <a:solidFill>
                  <a:sysClr val="windowText" lastClr="000000"/>
                </a:solidFill>
                <a:latin typeface="Arial" panose="020B0604020202020204" pitchFamily="34" charset="0"/>
                <a:cs typeface="Arial" panose="020B0604020202020204" pitchFamily="34" charset="0"/>
              </a:rPr>
              <a:t>Seite 5</a:t>
            </a:r>
          </a:p>
        </xdr:txBody>
      </xdr:sp>
      <xdr:sp macro="" textlink="">
        <xdr:nvSpPr>
          <xdr:cNvPr id="14" name="Rectangle 13">
            <a:extLst>
              <a:ext uri="{FF2B5EF4-FFF2-40B4-BE49-F238E27FC236}">
                <a16:creationId xmlns:a16="http://schemas.microsoft.com/office/drawing/2014/main" id="{00000000-0008-0000-0000-00000E000000}"/>
              </a:ext>
            </a:extLst>
          </xdr:cNvPr>
          <xdr:cNvSpPr>
            <a:spLocks/>
          </xdr:cNvSpPr>
        </xdr:nvSpPr>
        <xdr:spPr>
          <a:xfrm>
            <a:off x="1402617" y="7912298"/>
            <a:ext cx="915599" cy="827106"/>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lang="de-CH" sz="1000" b="0" i="0">
              <a:solidFill>
                <a:sysClr val="windowText" lastClr="000000"/>
              </a:solidFill>
              <a:latin typeface="Arial" panose="020B0604020202020204" pitchFamily="34" charset="0"/>
              <a:cs typeface="Arial" panose="020B0604020202020204" pitchFamily="34" charset="0"/>
            </a:endParaRPr>
          </a:p>
          <a:p>
            <a:pPr algn="l"/>
            <a:endParaRPr lang="de-CH" sz="1000" b="0" i="0">
              <a:solidFill>
                <a:sysClr val="windowText" lastClr="000000"/>
              </a:solidFill>
              <a:latin typeface="Arial" panose="020B0604020202020204" pitchFamily="34" charset="0"/>
              <a:cs typeface="Arial" panose="020B0604020202020204" pitchFamily="34" charset="0"/>
            </a:endParaRPr>
          </a:p>
          <a:p>
            <a:pPr algn="l"/>
            <a:endParaRPr lang="de-CH" sz="1000" b="0" i="0">
              <a:solidFill>
                <a:sysClr val="windowText" lastClr="000000"/>
              </a:solidFill>
              <a:latin typeface="Arial" panose="020B0604020202020204" pitchFamily="34" charset="0"/>
              <a:cs typeface="Arial" panose="020B0604020202020204" pitchFamily="34" charset="0"/>
            </a:endParaRPr>
          </a:p>
          <a:p>
            <a:pPr algn="l"/>
            <a:r>
              <a:rPr lang="de-CH" sz="1000" b="0" i="0">
                <a:solidFill>
                  <a:sysClr val="windowText" lastClr="000000"/>
                </a:solidFill>
                <a:latin typeface="Arial" panose="020B0604020202020204" pitchFamily="34" charset="0"/>
                <a:cs typeface="Arial" panose="020B0604020202020204" pitchFamily="34" charset="0"/>
              </a:rPr>
              <a:t>unterzeichnen</a:t>
            </a:r>
          </a:p>
        </xdr:txBody>
      </xdr: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14472" y="5551753"/>
            <a:ext cx="1409471" cy="224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0" i="0">
                <a:latin typeface="Arial" panose="020B0604020202020204" pitchFamily="34" charset="0"/>
                <a:cs typeface="Arial" panose="020B0604020202020204" pitchFamily="34" charset="0"/>
              </a:rPr>
              <a:t>Revierförster (-in)</a:t>
            </a:r>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2839744" y="5560548"/>
            <a:ext cx="1622257" cy="222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0" i="0">
                <a:latin typeface="Arial" panose="020B0604020202020204" pitchFamily="34" charset="0"/>
                <a:cs typeface="Arial" panose="020B0604020202020204" pitchFamily="34" charset="0"/>
              </a:rPr>
              <a:t>Kreisforstmeister</a:t>
            </a:r>
            <a:r>
              <a:rPr lang="de-CH" sz="1000" b="0" i="0" baseline="0">
                <a:latin typeface="Arial" panose="020B0604020202020204" pitchFamily="34" charset="0"/>
                <a:cs typeface="Arial" panose="020B0604020202020204" pitchFamily="34" charset="0"/>
              </a:rPr>
              <a:t> (-in)</a:t>
            </a:r>
            <a:endParaRPr lang="de-CH" sz="1000" b="0" i="0">
              <a:latin typeface="Arial" panose="020B0604020202020204" pitchFamily="34" charset="0"/>
              <a:cs typeface="Arial" panose="020B0604020202020204" pitchFamily="34" charset="0"/>
            </a:endParaRP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4865121" y="5587267"/>
            <a:ext cx="1144454" cy="224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0" i="0">
                <a:latin typeface="Arial" panose="020B0604020202020204" pitchFamily="34" charset="0"/>
                <a:cs typeface="Arial" panose="020B0604020202020204" pitchFamily="34" charset="0"/>
              </a:rPr>
              <a:t>Abteilung</a:t>
            </a:r>
            <a:r>
              <a:rPr lang="de-CH" sz="1000" b="0" i="0" baseline="0">
                <a:latin typeface="Arial" panose="020B0604020202020204" pitchFamily="34" charset="0"/>
                <a:cs typeface="Arial" panose="020B0604020202020204" pitchFamily="34" charset="0"/>
              </a:rPr>
              <a:t> Wald</a:t>
            </a:r>
            <a:endParaRPr lang="de-CH" sz="1000" b="0" i="0">
              <a:latin typeface="Arial" panose="020B0604020202020204" pitchFamily="34" charset="0"/>
              <a:cs typeface="Arial" panose="020B0604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4503284" y="5629260"/>
            <a:ext cx="0" cy="3277824"/>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0000-000014000000}"/>
              </a:ext>
            </a:extLst>
          </xdr:cNvPr>
          <xdr:cNvCxnSpPr/>
        </xdr:nvCxnSpPr>
        <xdr:spPr>
          <a:xfrm>
            <a:off x="2564942" y="5629260"/>
            <a:ext cx="0" cy="3277824"/>
          </a:xfrm>
          <a:prstGeom prst="lin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a:extLst>
              <a:ext uri="{FF2B5EF4-FFF2-40B4-BE49-F238E27FC236}">
                <a16:creationId xmlns:a16="http://schemas.microsoft.com/office/drawing/2014/main" id="{00000000-0008-0000-0000-000016000000}"/>
              </a:ext>
            </a:extLst>
          </xdr:cNvPr>
          <xdr:cNvCxnSpPr/>
        </xdr:nvCxnSpPr>
        <xdr:spPr>
          <a:xfrm>
            <a:off x="657127" y="5670310"/>
            <a:ext cx="0" cy="863783"/>
          </a:xfrm>
          <a:prstGeom prst="straightConnector1">
            <a:avLst/>
          </a:prstGeom>
          <a:ln w="3810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00000000-0008-0000-0000-000017000000}"/>
              </a:ext>
            </a:extLst>
          </xdr:cNvPr>
          <xdr:cNvCxnSpPr/>
        </xdr:nvCxnSpPr>
        <xdr:spPr>
          <a:xfrm>
            <a:off x="657127" y="6679554"/>
            <a:ext cx="0" cy="437134"/>
          </a:xfrm>
          <a:prstGeom prst="straightConnector1">
            <a:avLst/>
          </a:prstGeom>
          <a:ln w="3810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Straight Arrow Connector 23">
            <a:extLst>
              <a:ext uri="{FF2B5EF4-FFF2-40B4-BE49-F238E27FC236}">
                <a16:creationId xmlns:a16="http://schemas.microsoft.com/office/drawing/2014/main" id="{00000000-0008-0000-0000-000018000000}"/>
              </a:ext>
            </a:extLst>
          </xdr:cNvPr>
          <xdr:cNvCxnSpPr/>
        </xdr:nvCxnSpPr>
        <xdr:spPr>
          <a:xfrm>
            <a:off x="657127" y="7191470"/>
            <a:ext cx="0" cy="1686879"/>
          </a:xfrm>
          <a:prstGeom prst="straightConnector1">
            <a:avLst/>
          </a:prstGeom>
          <a:ln w="3810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5" name="TextBox 24">
            <a:extLst>
              <a:ext uri="{FF2B5EF4-FFF2-40B4-BE49-F238E27FC236}">
                <a16:creationId xmlns:a16="http://schemas.microsoft.com/office/drawing/2014/main" id="{00000000-0008-0000-0000-000019000000}"/>
              </a:ext>
            </a:extLst>
          </xdr:cNvPr>
          <xdr:cNvSpPr txBox="1"/>
        </xdr:nvSpPr>
        <xdr:spPr>
          <a:xfrm rot="16200000">
            <a:off x="-54067" y="5935172"/>
            <a:ext cx="1113668" cy="213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0" i="0">
                <a:latin typeface="Arial" panose="020B0604020202020204" pitchFamily="34" charset="0"/>
                <a:cs typeface="Arial" panose="020B0604020202020204" pitchFamily="34" charset="0"/>
              </a:rPr>
              <a:t>vor Ausführung</a:t>
            </a:r>
          </a:p>
        </xdr:txBody>
      </xdr:sp>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814871" y="6679231"/>
            <a:ext cx="1609055" cy="360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b="0" i="0">
                <a:latin typeface="Arial" panose="020B0604020202020204" pitchFamily="34" charset="0"/>
                <a:cs typeface="Arial" panose="020B0604020202020204" pitchFamily="34" charset="0"/>
              </a:rPr>
              <a:t>Ausführung Verfahren</a:t>
            </a:r>
          </a:p>
        </xdr:txBody>
      </xdr:sp>
      <xdr:sp macro="" textlink="">
        <xdr:nvSpPr>
          <xdr:cNvPr id="27" name="TextBox 26">
            <a:extLst>
              <a:ext uri="{FF2B5EF4-FFF2-40B4-BE49-F238E27FC236}">
                <a16:creationId xmlns:a16="http://schemas.microsoft.com/office/drawing/2014/main" id="{00000000-0008-0000-0000-00001B000000}"/>
              </a:ext>
            </a:extLst>
          </xdr:cNvPr>
          <xdr:cNvSpPr txBox="1"/>
        </xdr:nvSpPr>
        <xdr:spPr>
          <a:xfrm rot="16200000">
            <a:off x="-164561" y="7808459"/>
            <a:ext cx="1335803" cy="21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0" i="0">
                <a:latin typeface="Arial" panose="020B0604020202020204" pitchFamily="34" charset="0"/>
                <a:cs typeface="Arial" panose="020B0604020202020204" pitchFamily="34" charset="0"/>
              </a:rPr>
              <a:t>nach</a:t>
            </a:r>
            <a:r>
              <a:rPr lang="de-CH" sz="1000" b="0" i="0" baseline="0">
                <a:latin typeface="Arial" panose="020B0604020202020204" pitchFamily="34" charset="0"/>
                <a:cs typeface="Arial" panose="020B0604020202020204" pitchFamily="34" charset="0"/>
              </a:rPr>
              <a:t> </a:t>
            </a:r>
            <a:r>
              <a:rPr lang="de-CH" sz="1000" b="0" i="0">
                <a:latin typeface="Arial" panose="020B0604020202020204" pitchFamily="34" charset="0"/>
                <a:cs typeface="Arial" panose="020B0604020202020204" pitchFamily="34" charset="0"/>
              </a:rPr>
              <a:t>Ausführung</a:t>
            </a:r>
          </a:p>
        </xdr:txBody>
      </xdr:sp>
      <xdr:sp macro="" textlink="">
        <xdr:nvSpPr>
          <xdr:cNvPr id="28" name="Rectangle 27">
            <a:extLst>
              <a:ext uri="{FF2B5EF4-FFF2-40B4-BE49-F238E27FC236}">
                <a16:creationId xmlns:a16="http://schemas.microsoft.com/office/drawing/2014/main" id="{00000000-0008-0000-0000-00001C000000}"/>
              </a:ext>
            </a:extLst>
          </xdr:cNvPr>
          <xdr:cNvSpPr/>
        </xdr:nvSpPr>
        <xdr:spPr>
          <a:xfrm>
            <a:off x="4693810" y="7912298"/>
            <a:ext cx="504727" cy="829364"/>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lang="de-CH" sz="1000" b="0" i="0">
                <a:solidFill>
                  <a:sysClr val="windowText" lastClr="000000"/>
                </a:solidFill>
                <a:latin typeface="Arial" panose="020B0604020202020204" pitchFamily="34" charset="0"/>
                <a:cs typeface="Arial" panose="020B0604020202020204" pitchFamily="34" charset="0"/>
              </a:rPr>
              <a:t>Seite</a:t>
            </a:r>
            <a:r>
              <a:rPr lang="de-CH" sz="1000" b="0" i="0" baseline="0">
                <a:solidFill>
                  <a:sysClr val="windowText" lastClr="000000"/>
                </a:solidFill>
                <a:latin typeface="Arial" panose="020B0604020202020204" pitchFamily="34" charset="0"/>
                <a:cs typeface="Arial" panose="020B0604020202020204" pitchFamily="34" charset="0"/>
              </a:rPr>
              <a:t> </a:t>
            </a:r>
            <a:r>
              <a:rPr lang="de-CH" sz="1000" b="0" i="0">
                <a:solidFill>
                  <a:sysClr val="windowText" lastClr="000000"/>
                </a:solidFill>
                <a:latin typeface="Arial" panose="020B0604020202020204" pitchFamily="34" charset="0"/>
                <a:cs typeface="Arial" panose="020B0604020202020204" pitchFamily="34" charset="0"/>
              </a:rPr>
              <a:t>1</a:t>
            </a:r>
          </a:p>
          <a:p>
            <a:pPr algn="l"/>
            <a:r>
              <a:rPr lang="de-CH" sz="1000" b="0" i="0">
                <a:solidFill>
                  <a:sysClr val="windowText" lastClr="000000"/>
                </a:solidFill>
                <a:latin typeface="Arial" panose="020B0604020202020204" pitchFamily="34" charset="0"/>
                <a:cs typeface="Arial" panose="020B0604020202020204" pitchFamily="34" charset="0"/>
              </a:rPr>
              <a:t>Seite 2</a:t>
            </a:r>
          </a:p>
          <a:p>
            <a:pPr algn="l"/>
            <a:r>
              <a:rPr lang="de-CH" sz="1000" b="0" i="0">
                <a:solidFill>
                  <a:sysClr val="windowText" lastClr="000000"/>
                </a:solidFill>
                <a:latin typeface="Arial" panose="020B0604020202020204" pitchFamily="34" charset="0"/>
                <a:cs typeface="Arial" panose="020B0604020202020204" pitchFamily="34" charset="0"/>
              </a:rPr>
              <a:t>Seite</a:t>
            </a:r>
            <a:r>
              <a:rPr lang="de-CH" sz="1000" b="0" i="0" baseline="0">
                <a:solidFill>
                  <a:sysClr val="windowText" lastClr="000000"/>
                </a:solidFill>
                <a:latin typeface="Arial" panose="020B0604020202020204" pitchFamily="34" charset="0"/>
                <a:cs typeface="Arial" panose="020B0604020202020204" pitchFamily="34" charset="0"/>
              </a:rPr>
              <a:t> 3</a:t>
            </a:r>
          </a:p>
          <a:p>
            <a:pPr algn="l"/>
            <a:r>
              <a:rPr lang="de-CH" sz="1000" b="0" i="0" baseline="0">
                <a:solidFill>
                  <a:sysClr val="windowText" lastClr="000000"/>
                </a:solidFill>
                <a:latin typeface="Arial" panose="020B0604020202020204" pitchFamily="34" charset="0"/>
                <a:cs typeface="Arial" panose="020B0604020202020204" pitchFamily="34" charset="0"/>
              </a:rPr>
              <a:t>Seite 4</a:t>
            </a:r>
          </a:p>
          <a:p>
            <a:pPr algn="l"/>
            <a:r>
              <a:rPr lang="de-CH" sz="1000" b="0" i="0" baseline="0">
                <a:solidFill>
                  <a:sysClr val="windowText" lastClr="000000"/>
                </a:solidFill>
                <a:latin typeface="Arial" panose="020B0604020202020204" pitchFamily="34" charset="0"/>
                <a:cs typeface="Arial" panose="020B0604020202020204" pitchFamily="34" charset="0"/>
              </a:rPr>
              <a:t>Seite 5</a:t>
            </a:r>
          </a:p>
        </xdr:txBody>
      </xdr:sp>
      <xdr:sp macro="" textlink="">
        <xdr:nvSpPr>
          <xdr:cNvPr id="29" name="Rectangle 28">
            <a:extLst>
              <a:ext uri="{FF2B5EF4-FFF2-40B4-BE49-F238E27FC236}">
                <a16:creationId xmlns:a16="http://schemas.microsoft.com/office/drawing/2014/main" id="{00000000-0008-0000-0000-00001D000000}"/>
              </a:ext>
            </a:extLst>
          </xdr:cNvPr>
          <xdr:cNvSpPr>
            <a:spLocks/>
          </xdr:cNvSpPr>
        </xdr:nvSpPr>
        <xdr:spPr>
          <a:xfrm>
            <a:off x="5234647" y="7912297"/>
            <a:ext cx="900000" cy="828000"/>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lang="de-CH" sz="1000" b="0" i="0">
              <a:solidFill>
                <a:sysClr val="windowText" lastClr="000000"/>
              </a:solidFill>
              <a:latin typeface="Arial" panose="020B0604020202020204" pitchFamily="34" charset="0"/>
              <a:cs typeface="Arial" panose="020B0604020202020204" pitchFamily="34" charset="0"/>
            </a:endParaRPr>
          </a:p>
          <a:p>
            <a:pPr algn="l"/>
            <a:endParaRPr lang="de-CH" sz="1000" b="0" i="0">
              <a:solidFill>
                <a:sysClr val="windowText" lastClr="000000"/>
              </a:solidFill>
              <a:latin typeface="Arial" panose="020B0604020202020204" pitchFamily="34" charset="0"/>
              <a:cs typeface="Arial" panose="020B0604020202020204" pitchFamily="34" charset="0"/>
            </a:endParaRPr>
          </a:p>
          <a:p>
            <a:pPr algn="l"/>
            <a:endParaRPr lang="de-CH" sz="1000" b="0" i="0">
              <a:solidFill>
                <a:sysClr val="windowText" lastClr="000000"/>
              </a:solidFill>
              <a:latin typeface="Arial" panose="020B0604020202020204" pitchFamily="34" charset="0"/>
              <a:cs typeface="Arial" panose="020B0604020202020204" pitchFamily="34" charset="0"/>
            </a:endParaRPr>
          </a:p>
          <a:p>
            <a:pPr algn="l"/>
            <a:endParaRPr lang="de-CH" sz="1000" b="0" i="0">
              <a:solidFill>
                <a:sysClr val="windowText" lastClr="000000"/>
              </a:solidFill>
              <a:latin typeface="Arial" panose="020B0604020202020204" pitchFamily="34" charset="0"/>
              <a:cs typeface="Arial" panose="020B0604020202020204" pitchFamily="34" charset="0"/>
            </a:endParaRPr>
          </a:p>
          <a:p>
            <a:pPr algn="l"/>
            <a:r>
              <a:rPr lang="de-CH" sz="1000" b="0" i="0">
                <a:solidFill>
                  <a:sysClr val="windowText" lastClr="000000"/>
                </a:solidFill>
                <a:latin typeface="Arial" panose="020B0604020202020204" pitchFamily="34" charset="0"/>
                <a:cs typeface="Arial" panose="020B0604020202020204" pitchFamily="34" charset="0"/>
              </a:rPr>
              <a:t>unterzeichnen</a:t>
            </a:r>
          </a:p>
        </xdr:txBody>
      </xdr:sp>
      <xdr:cxnSp macro="">
        <xdr:nvCxnSpPr>
          <xdr:cNvPr id="31" name="Straight Arrow Connector 30">
            <a:extLst>
              <a:ext uri="{FF2B5EF4-FFF2-40B4-BE49-F238E27FC236}">
                <a16:creationId xmlns:a16="http://schemas.microsoft.com/office/drawing/2014/main" id="{00000000-0008-0000-0000-00001F000000}"/>
              </a:ext>
            </a:extLst>
          </xdr:cNvPr>
          <xdr:cNvCxnSpPr/>
        </xdr:nvCxnSpPr>
        <xdr:spPr>
          <a:xfrm>
            <a:off x="2288686" y="6011283"/>
            <a:ext cx="532273"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37" name="Group 36">
            <a:extLst>
              <a:ext uri="{FF2B5EF4-FFF2-40B4-BE49-F238E27FC236}">
                <a16:creationId xmlns:a16="http://schemas.microsoft.com/office/drawing/2014/main" id="{00000000-0008-0000-0000-000025000000}"/>
              </a:ext>
            </a:extLst>
          </xdr:cNvPr>
          <xdr:cNvGrpSpPr/>
        </xdr:nvGrpSpPr>
        <xdr:grpSpPr>
          <a:xfrm>
            <a:off x="1573621" y="6231045"/>
            <a:ext cx="2215381" cy="153013"/>
            <a:chOff x="1681337" y="4830885"/>
            <a:chExt cx="2349501" cy="151423"/>
          </a:xfrm>
        </xdr:grpSpPr>
        <xdr:cxnSp macro="">
          <xdr:nvCxnSpPr>
            <xdr:cNvPr id="33" name="Straight Connector 32">
              <a:extLst>
                <a:ext uri="{FF2B5EF4-FFF2-40B4-BE49-F238E27FC236}">
                  <a16:creationId xmlns:a16="http://schemas.microsoft.com/office/drawing/2014/main" id="{00000000-0008-0000-0000-000021000000}"/>
                </a:ext>
              </a:extLst>
            </xdr:cNvPr>
            <xdr:cNvCxnSpPr/>
          </xdr:nvCxnSpPr>
          <xdr:spPr>
            <a:xfrm>
              <a:off x="4029808" y="4830885"/>
              <a:ext cx="0" cy="151423"/>
            </a:xfrm>
            <a:prstGeom prst="lin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4" name="Straight Arrow Connector 33">
              <a:extLst>
                <a:ext uri="{FF2B5EF4-FFF2-40B4-BE49-F238E27FC236}">
                  <a16:creationId xmlns:a16="http://schemas.microsoft.com/office/drawing/2014/main" id="{00000000-0008-0000-0000-000022000000}"/>
                </a:ext>
              </a:extLst>
            </xdr:cNvPr>
            <xdr:cNvCxnSpPr/>
          </xdr:nvCxnSpPr>
          <xdr:spPr>
            <a:xfrm flipH="1">
              <a:off x="1681337" y="4975350"/>
              <a:ext cx="2349501"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9" name="Group 38">
            <a:extLst>
              <a:ext uri="{FF2B5EF4-FFF2-40B4-BE49-F238E27FC236}">
                <a16:creationId xmlns:a16="http://schemas.microsoft.com/office/drawing/2014/main" id="{00000000-0008-0000-0000-000027000000}"/>
              </a:ext>
            </a:extLst>
          </xdr:cNvPr>
          <xdr:cNvGrpSpPr/>
        </xdr:nvGrpSpPr>
        <xdr:grpSpPr>
          <a:xfrm>
            <a:off x="1562996" y="8738534"/>
            <a:ext cx="2215872" cy="150718"/>
            <a:chOff x="1679786" y="5962955"/>
            <a:chExt cx="2350022" cy="151423"/>
          </a:xfrm>
        </xdr:grpSpPr>
        <xdr:cxnSp macro="">
          <xdr:nvCxnSpPr>
            <xdr:cNvPr id="40" name="Straight Connector 39">
              <a:extLst>
                <a:ext uri="{FF2B5EF4-FFF2-40B4-BE49-F238E27FC236}">
                  <a16:creationId xmlns:a16="http://schemas.microsoft.com/office/drawing/2014/main" id="{00000000-0008-0000-0000-000028000000}"/>
                </a:ext>
              </a:extLst>
            </xdr:cNvPr>
            <xdr:cNvCxnSpPr/>
          </xdr:nvCxnSpPr>
          <xdr:spPr>
            <a:xfrm>
              <a:off x="4029808" y="5962955"/>
              <a:ext cx="0" cy="151423"/>
            </a:xfrm>
            <a:prstGeom prst="lin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Arrow Connector 40">
              <a:extLst>
                <a:ext uri="{FF2B5EF4-FFF2-40B4-BE49-F238E27FC236}">
                  <a16:creationId xmlns:a16="http://schemas.microsoft.com/office/drawing/2014/main" id="{00000000-0008-0000-0000-000029000000}"/>
                </a:ext>
              </a:extLst>
            </xdr:cNvPr>
            <xdr:cNvCxnSpPr/>
          </xdr:nvCxnSpPr>
          <xdr:spPr>
            <a:xfrm flipH="1">
              <a:off x="1679786" y="6105493"/>
              <a:ext cx="2349501"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2" name="Straight Arrow Connector 41">
            <a:extLst>
              <a:ext uri="{FF2B5EF4-FFF2-40B4-BE49-F238E27FC236}">
                <a16:creationId xmlns:a16="http://schemas.microsoft.com/office/drawing/2014/main" id="{00000000-0008-0000-0000-00002A000000}"/>
              </a:ext>
            </a:extLst>
          </xdr:cNvPr>
          <xdr:cNvCxnSpPr/>
        </xdr:nvCxnSpPr>
        <xdr:spPr>
          <a:xfrm>
            <a:off x="2361567" y="8342252"/>
            <a:ext cx="467914"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a:extLst>
              <a:ext uri="{FF2B5EF4-FFF2-40B4-BE49-F238E27FC236}">
                <a16:creationId xmlns:a16="http://schemas.microsoft.com/office/drawing/2014/main" id="{00000000-0008-0000-0000-00002F000000}"/>
              </a:ext>
            </a:extLst>
          </xdr:cNvPr>
          <xdr:cNvCxnSpPr/>
        </xdr:nvCxnSpPr>
        <xdr:spPr>
          <a:xfrm>
            <a:off x="4939137" y="8929042"/>
            <a:ext cx="358380"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6" name="TextBox 16">
            <a:extLst>
              <a:ext uri="{FF2B5EF4-FFF2-40B4-BE49-F238E27FC236}">
                <a16:creationId xmlns:a16="http://schemas.microsoft.com/office/drawing/2014/main" id="{00000000-0008-0000-0000-00002E000000}"/>
              </a:ext>
            </a:extLst>
          </xdr:cNvPr>
          <xdr:cNvSpPr txBox="1"/>
        </xdr:nvSpPr>
        <xdr:spPr>
          <a:xfrm>
            <a:off x="5258741" y="8804217"/>
            <a:ext cx="945679" cy="224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0" i="0">
                <a:latin typeface="Arial" panose="020B0604020202020204" pitchFamily="34" charset="0"/>
                <a:cs typeface="Arial" panose="020B0604020202020204" pitchFamily="34" charset="0"/>
              </a:rPr>
              <a:t>Auszahlung</a:t>
            </a:r>
          </a:p>
        </xdr:txBody>
      </xdr:sp>
      <xdr:sp macro="" textlink="">
        <xdr:nvSpPr>
          <xdr:cNvPr id="49" name="TextBox 47">
            <a:extLst>
              <a:ext uri="{FF2B5EF4-FFF2-40B4-BE49-F238E27FC236}">
                <a16:creationId xmlns:a16="http://schemas.microsoft.com/office/drawing/2014/main" id="{00000000-0008-0000-0000-000031000000}"/>
              </a:ext>
            </a:extLst>
          </xdr:cNvPr>
          <xdr:cNvSpPr txBox="1"/>
        </xdr:nvSpPr>
        <xdr:spPr>
          <a:xfrm>
            <a:off x="2563895" y="6376849"/>
            <a:ext cx="1932225" cy="206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spcAft>
                <a:spcPts val="0"/>
              </a:spcAft>
            </a:pPr>
            <a:r>
              <a:rPr lang="de-CH" sz="800" b="0" i="0" baseline="0">
                <a:latin typeface="Arial" panose="020B0604020202020204" pitchFamily="34" charset="0"/>
                <a:cs typeface="Arial" panose="020B0604020202020204" pitchFamily="34" charset="0"/>
              </a:rPr>
              <a:t>Ve</a:t>
            </a:r>
            <a:r>
              <a:rPr lang="de-CH" sz="800" b="0" i="0">
                <a:latin typeface="Arial" panose="020B0604020202020204" pitchFamily="34" charset="0"/>
                <a:cs typeface="Arial" panose="020B0604020202020204" pitchFamily="34" charset="0"/>
              </a:rPr>
              <a:t>rsand</a:t>
            </a:r>
            <a:r>
              <a:rPr lang="de-CH" sz="800" b="0" i="0" baseline="0">
                <a:latin typeface="Arial" panose="020B0604020202020204" pitchFamily="34" charset="0"/>
                <a:cs typeface="Arial" panose="020B0604020202020204" pitchFamily="34" charset="0"/>
              </a:rPr>
              <a:t> in Papierform [Scan/ E-Mail]</a:t>
            </a:r>
            <a:endParaRPr lang="de-CH" sz="800" b="0" i="0">
              <a:latin typeface="Arial" panose="020B0604020202020204" pitchFamily="34" charset="0"/>
              <a:cs typeface="Arial" panose="020B0604020202020204" pitchFamily="34" charset="0"/>
            </a:endParaRPr>
          </a:p>
        </xdr:txBody>
      </xdr:sp>
      <xdr:sp macro="" textlink="">
        <xdr:nvSpPr>
          <xdr:cNvPr id="52" name="TextBox 47">
            <a:extLst>
              <a:ext uri="{FF2B5EF4-FFF2-40B4-BE49-F238E27FC236}">
                <a16:creationId xmlns:a16="http://schemas.microsoft.com/office/drawing/2014/main" id="{00000000-0008-0000-0000-000034000000}"/>
              </a:ext>
            </a:extLst>
          </xdr:cNvPr>
          <xdr:cNvSpPr txBox="1"/>
        </xdr:nvSpPr>
        <xdr:spPr>
          <a:xfrm>
            <a:off x="2564016" y="8884226"/>
            <a:ext cx="1933125" cy="206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spcAft>
                <a:spcPts val="0"/>
              </a:spcAft>
            </a:pPr>
            <a:r>
              <a:rPr lang="de-CH" sz="800" b="0" i="0" baseline="0">
                <a:latin typeface="Arial" panose="020B0604020202020204" pitchFamily="34" charset="0"/>
                <a:cs typeface="Arial" panose="020B0604020202020204" pitchFamily="34" charset="0"/>
              </a:rPr>
              <a:t>Ve</a:t>
            </a:r>
            <a:r>
              <a:rPr lang="de-CH" sz="800" b="0" i="0">
                <a:latin typeface="Arial" panose="020B0604020202020204" pitchFamily="34" charset="0"/>
                <a:cs typeface="Arial" panose="020B0604020202020204" pitchFamily="34" charset="0"/>
              </a:rPr>
              <a:t>rsand</a:t>
            </a:r>
            <a:r>
              <a:rPr lang="de-CH" sz="800" b="0" i="0" baseline="0">
                <a:latin typeface="Arial" panose="020B0604020202020204" pitchFamily="34" charset="0"/>
                <a:cs typeface="Arial" panose="020B0604020202020204" pitchFamily="34" charset="0"/>
              </a:rPr>
              <a:t> in Papierform [Scan/ E-Mail]</a:t>
            </a:r>
            <a:endParaRPr lang="de-CH" sz="800" b="0" i="0">
              <a:latin typeface="Arial" panose="020B0604020202020204" pitchFamily="34" charset="0"/>
              <a:cs typeface="Arial" panose="020B0604020202020204" pitchFamily="34" charset="0"/>
            </a:endParaRPr>
          </a:p>
        </xdr:txBody>
      </xdr:sp>
      <xdr:sp macro="" textlink="">
        <xdr:nvSpPr>
          <xdr:cNvPr id="53" name="TextBox 47">
            <a:extLst>
              <a:ext uri="{FF2B5EF4-FFF2-40B4-BE49-F238E27FC236}">
                <a16:creationId xmlns:a16="http://schemas.microsoft.com/office/drawing/2014/main" id="{00000000-0008-0000-0000-000035000000}"/>
              </a:ext>
            </a:extLst>
          </xdr:cNvPr>
          <xdr:cNvSpPr txBox="1"/>
        </xdr:nvSpPr>
        <xdr:spPr>
          <a:xfrm rot="16200000">
            <a:off x="2091394" y="8755259"/>
            <a:ext cx="792961" cy="214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spcAft>
                <a:spcPts val="0"/>
              </a:spcAft>
            </a:pPr>
            <a:r>
              <a:rPr lang="de-CH" sz="800" b="0" i="0" baseline="0">
                <a:latin typeface="Arial" panose="020B0604020202020204" pitchFamily="34" charset="0"/>
                <a:cs typeface="Arial" panose="020B0604020202020204" pitchFamily="34" charset="0"/>
              </a:rPr>
              <a:t>Schnittstelle</a:t>
            </a:r>
            <a:endParaRPr lang="de-CH" sz="800" b="0" i="0">
              <a:latin typeface="Arial" panose="020B0604020202020204" pitchFamily="34" charset="0"/>
              <a:cs typeface="Arial" panose="020B0604020202020204" pitchFamily="34" charset="0"/>
            </a:endParaRPr>
          </a:p>
        </xdr:txBody>
      </xdr:sp>
      <xdr:sp macro="" textlink="">
        <xdr:nvSpPr>
          <xdr:cNvPr id="54" name="TextBox 47">
            <a:extLst>
              <a:ext uri="{FF2B5EF4-FFF2-40B4-BE49-F238E27FC236}">
                <a16:creationId xmlns:a16="http://schemas.microsoft.com/office/drawing/2014/main" id="{00000000-0008-0000-0000-000036000000}"/>
              </a:ext>
            </a:extLst>
          </xdr:cNvPr>
          <xdr:cNvSpPr txBox="1"/>
        </xdr:nvSpPr>
        <xdr:spPr>
          <a:xfrm rot="16200000">
            <a:off x="4030814" y="8755108"/>
            <a:ext cx="792961" cy="215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spcAft>
                <a:spcPts val="0"/>
              </a:spcAft>
            </a:pPr>
            <a:r>
              <a:rPr lang="de-CH" sz="800" b="0" i="0" baseline="0">
                <a:latin typeface="Arial" panose="020B0604020202020204" pitchFamily="34" charset="0"/>
                <a:cs typeface="Arial" panose="020B0604020202020204" pitchFamily="34" charset="0"/>
              </a:rPr>
              <a:t>Schnittstelle</a:t>
            </a:r>
            <a:endParaRPr lang="de-CH" sz="800" b="0" i="0">
              <a:latin typeface="Arial" panose="020B0604020202020204" pitchFamily="34" charset="0"/>
              <a:cs typeface="Arial" panose="020B0604020202020204" pitchFamily="34" charset="0"/>
            </a:endParaRPr>
          </a:p>
        </xdr:txBody>
      </xdr:sp>
      <xdr:sp macro="" textlink="">
        <xdr:nvSpPr>
          <xdr:cNvPr id="44" name="Rectangle 12">
            <a:extLst>
              <a:ext uri="{FF2B5EF4-FFF2-40B4-BE49-F238E27FC236}">
                <a16:creationId xmlns:a16="http://schemas.microsoft.com/office/drawing/2014/main" id="{00000000-0008-0000-0000-00002C000000}"/>
              </a:ext>
            </a:extLst>
          </xdr:cNvPr>
          <xdr:cNvSpPr/>
        </xdr:nvSpPr>
        <xdr:spPr>
          <a:xfrm>
            <a:off x="2847425" y="7913636"/>
            <a:ext cx="504727" cy="829364"/>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lang="de-CH" sz="1000" b="0" i="0">
                <a:solidFill>
                  <a:sysClr val="windowText" lastClr="000000"/>
                </a:solidFill>
                <a:latin typeface="Arial" panose="020B0604020202020204" pitchFamily="34" charset="0"/>
                <a:cs typeface="Arial" panose="020B0604020202020204" pitchFamily="34" charset="0"/>
              </a:rPr>
              <a:t>Seite</a:t>
            </a:r>
            <a:r>
              <a:rPr lang="de-CH" sz="1000" b="0" i="0" baseline="0">
                <a:solidFill>
                  <a:sysClr val="windowText" lastClr="000000"/>
                </a:solidFill>
                <a:latin typeface="Arial" panose="020B0604020202020204" pitchFamily="34" charset="0"/>
                <a:cs typeface="Arial" panose="020B0604020202020204" pitchFamily="34" charset="0"/>
              </a:rPr>
              <a:t> </a:t>
            </a:r>
            <a:r>
              <a:rPr lang="de-CH" sz="1000" b="0" i="0">
                <a:solidFill>
                  <a:sysClr val="windowText" lastClr="000000"/>
                </a:solidFill>
                <a:latin typeface="Arial" panose="020B0604020202020204" pitchFamily="34" charset="0"/>
                <a:cs typeface="Arial" panose="020B0604020202020204" pitchFamily="34" charset="0"/>
              </a:rPr>
              <a:t>1</a:t>
            </a:r>
          </a:p>
          <a:p>
            <a:pPr algn="l"/>
            <a:r>
              <a:rPr lang="de-CH" sz="1000" b="0" i="0">
                <a:solidFill>
                  <a:sysClr val="windowText" lastClr="000000"/>
                </a:solidFill>
                <a:latin typeface="Arial" panose="020B0604020202020204" pitchFamily="34" charset="0"/>
                <a:cs typeface="Arial" panose="020B0604020202020204" pitchFamily="34" charset="0"/>
              </a:rPr>
              <a:t>Seite 2</a:t>
            </a:r>
          </a:p>
          <a:p>
            <a:pPr algn="l"/>
            <a:r>
              <a:rPr lang="de-CH" sz="1000" b="0" i="0">
                <a:solidFill>
                  <a:sysClr val="windowText" lastClr="000000"/>
                </a:solidFill>
                <a:latin typeface="Arial" panose="020B0604020202020204" pitchFamily="34" charset="0"/>
                <a:cs typeface="Arial" panose="020B0604020202020204" pitchFamily="34" charset="0"/>
              </a:rPr>
              <a:t>Seite</a:t>
            </a:r>
            <a:r>
              <a:rPr lang="de-CH" sz="1000" b="0" i="0" baseline="0">
                <a:solidFill>
                  <a:sysClr val="windowText" lastClr="000000"/>
                </a:solidFill>
                <a:latin typeface="Arial" panose="020B0604020202020204" pitchFamily="34" charset="0"/>
                <a:cs typeface="Arial" panose="020B0604020202020204" pitchFamily="34" charset="0"/>
              </a:rPr>
              <a:t> 3</a:t>
            </a:r>
          </a:p>
          <a:p>
            <a:pPr algn="l"/>
            <a:r>
              <a:rPr lang="de-CH" sz="1000" b="0" i="0" baseline="0">
                <a:solidFill>
                  <a:sysClr val="windowText" lastClr="000000"/>
                </a:solidFill>
                <a:latin typeface="Arial" panose="020B0604020202020204" pitchFamily="34" charset="0"/>
                <a:cs typeface="Arial" panose="020B0604020202020204" pitchFamily="34" charset="0"/>
              </a:rPr>
              <a:t>Seite 4</a:t>
            </a:r>
          </a:p>
          <a:p>
            <a:pPr algn="l"/>
            <a:r>
              <a:rPr lang="de-CH" sz="1000" b="0" i="0" baseline="0">
                <a:solidFill>
                  <a:sysClr val="windowText" lastClr="000000"/>
                </a:solidFill>
                <a:latin typeface="Arial" panose="020B0604020202020204" pitchFamily="34" charset="0"/>
                <a:cs typeface="Arial" panose="020B0604020202020204" pitchFamily="34" charset="0"/>
              </a:rPr>
              <a:t>Seite 5</a:t>
            </a:r>
          </a:p>
        </xdr:txBody>
      </xdr:sp>
      <xdr:sp macro="" textlink="">
        <xdr:nvSpPr>
          <xdr:cNvPr id="45" name="Rectangle 13">
            <a:extLst>
              <a:ext uri="{FF2B5EF4-FFF2-40B4-BE49-F238E27FC236}">
                <a16:creationId xmlns:a16="http://schemas.microsoft.com/office/drawing/2014/main" id="{00000000-0008-0000-0000-00002D000000}"/>
              </a:ext>
            </a:extLst>
          </xdr:cNvPr>
          <xdr:cNvSpPr>
            <a:spLocks/>
          </xdr:cNvSpPr>
        </xdr:nvSpPr>
        <xdr:spPr>
          <a:xfrm>
            <a:off x="3393236" y="7913637"/>
            <a:ext cx="900000" cy="828000"/>
          </a:xfrm>
          <a:prstGeom prst="rect">
            <a:avLst/>
          </a:prstGeom>
          <a:solidFill>
            <a:schemeClr val="bg1"/>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lang="de-CH" sz="1000" b="0" i="0">
              <a:solidFill>
                <a:sysClr val="windowText" lastClr="000000"/>
              </a:solidFill>
              <a:latin typeface="Arial" panose="020B0604020202020204" pitchFamily="34" charset="0"/>
              <a:cs typeface="Arial" panose="020B0604020202020204" pitchFamily="34" charset="0"/>
            </a:endParaRPr>
          </a:p>
          <a:p>
            <a:pPr algn="l"/>
            <a:endParaRPr lang="de-CH" sz="1000" b="0" i="0">
              <a:solidFill>
                <a:sysClr val="windowText" lastClr="000000"/>
              </a:solidFill>
              <a:latin typeface="Arial" panose="020B0604020202020204" pitchFamily="34" charset="0"/>
              <a:cs typeface="Arial" panose="020B0604020202020204" pitchFamily="34" charset="0"/>
            </a:endParaRPr>
          </a:p>
          <a:p>
            <a:pPr algn="l"/>
            <a:endParaRPr lang="de-CH" sz="1000" b="0" i="0">
              <a:solidFill>
                <a:sysClr val="windowText" lastClr="000000"/>
              </a:solidFill>
              <a:latin typeface="Arial" panose="020B0604020202020204" pitchFamily="34" charset="0"/>
              <a:cs typeface="Arial" panose="020B0604020202020204" pitchFamily="34" charset="0"/>
            </a:endParaRPr>
          </a:p>
          <a:p>
            <a:pPr algn="l"/>
            <a:r>
              <a:rPr lang="de-CH" sz="1000" b="0" i="0">
                <a:solidFill>
                  <a:sysClr val="windowText" lastClr="000000"/>
                </a:solidFill>
                <a:latin typeface="Arial" panose="020B0604020202020204" pitchFamily="34" charset="0"/>
                <a:cs typeface="Arial" panose="020B0604020202020204" pitchFamily="34" charset="0"/>
              </a:rPr>
              <a:t>unterzeichnen</a:t>
            </a:r>
          </a:p>
        </xdr:txBody>
      </xdr:sp>
      <xdr:cxnSp macro="">
        <xdr:nvCxnSpPr>
          <xdr:cNvPr id="48" name="Straight Arrow Connector 41">
            <a:extLst>
              <a:ext uri="{FF2B5EF4-FFF2-40B4-BE49-F238E27FC236}">
                <a16:creationId xmlns:a16="http://schemas.microsoft.com/office/drawing/2014/main" id="{00000000-0008-0000-0000-000030000000}"/>
              </a:ext>
            </a:extLst>
          </xdr:cNvPr>
          <xdr:cNvCxnSpPr/>
        </xdr:nvCxnSpPr>
        <xdr:spPr>
          <a:xfrm>
            <a:off x="4326649" y="8324971"/>
            <a:ext cx="358714"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528204</xdr:colOff>
      <xdr:row>11</xdr:row>
      <xdr:rowOff>60613</xdr:rowOff>
    </xdr:from>
    <xdr:to>
      <xdr:col>15</xdr:col>
      <xdr:colOff>17803</xdr:colOff>
      <xdr:row>13</xdr:row>
      <xdr:rowOff>124626</xdr:rowOff>
    </xdr:to>
    <xdr:cxnSp macro="">
      <xdr:nvCxnSpPr>
        <xdr:cNvPr id="3" name="Gerade Verbindung mit Pfeil 2">
          <a:extLst>
            <a:ext uri="{FF2B5EF4-FFF2-40B4-BE49-F238E27FC236}">
              <a16:creationId xmlns:a16="http://schemas.microsoft.com/office/drawing/2014/main" id="{00000000-0008-0000-0400-000003000000}"/>
            </a:ext>
          </a:extLst>
        </xdr:cNvPr>
        <xdr:cNvCxnSpPr/>
      </xdr:nvCxnSpPr>
      <xdr:spPr>
        <a:xfrm>
          <a:off x="5065568" y="2034886"/>
          <a:ext cx="424780" cy="21554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4715</xdr:colOff>
      <xdr:row>11</xdr:row>
      <xdr:rowOff>43296</xdr:rowOff>
    </xdr:from>
    <xdr:to>
      <xdr:col>13</xdr:col>
      <xdr:colOff>441615</xdr:colOff>
      <xdr:row>13</xdr:row>
      <xdr:rowOff>136745</xdr:rowOff>
    </xdr:to>
    <xdr:cxnSp macro="">
      <xdr:nvCxnSpPr>
        <xdr:cNvPr id="6" name="Gerade Verbindung mit Pfeil 5">
          <a:extLst>
            <a:ext uri="{FF2B5EF4-FFF2-40B4-BE49-F238E27FC236}">
              <a16:creationId xmlns:a16="http://schemas.microsoft.com/office/drawing/2014/main" id="{00000000-0008-0000-0400-000006000000}"/>
            </a:ext>
          </a:extLst>
        </xdr:cNvPr>
        <xdr:cNvCxnSpPr/>
      </xdr:nvCxnSpPr>
      <xdr:spPr>
        <a:xfrm flipH="1">
          <a:off x="4380557" y="2023742"/>
          <a:ext cx="436900" cy="24434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382023</xdr:colOff>
      <xdr:row>8</xdr:row>
      <xdr:rowOff>25977</xdr:rowOff>
    </xdr:from>
    <xdr:to>
      <xdr:col>13</xdr:col>
      <xdr:colOff>382023</xdr:colOff>
      <xdr:row>9</xdr:row>
      <xdr:rowOff>77454</xdr:rowOff>
    </xdr:to>
    <xdr:cxnSp macro="">
      <xdr:nvCxnSpPr>
        <xdr:cNvPr id="8" name="Gerade Verbindung mit Pfeil 7">
          <a:extLst>
            <a:ext uri="{FF2B5EF4-FFF2-40B4-BE49-F238E27FC236}">
              <a16:creationId xmlns:a16="http://schemas.microsoft.com/office/drawing/2014/main" id="{00000000-0008-0000-0400-000008000000}"/>
            </a:ext>
          </a:extLst>
        </xdr:cNvPr>
        <xdr:cNvCxnSpPr/>
      </xdr:nvCxnSpPr>
      <xdr:spPr>
        <a:xfrm>
          <a:off x="4757865" y="1544319"/>
          <a:ext cx="0" cy="21179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355023</xdr:colOff>
      <xdr:row>15</xdr:row>
      <xdr:rowOff>100445</xdr:rowOff>
    </xdr:from>
    <xdr:to>
      <xdr:col>13</xdr:col>
      <xdr:colOff>484907</xdr:colOff>
      <xdr:row>18</xdr:row>
      <xdr:rowOff>3</xdr:rowOff>
    </xdr:to>
    <xdr:grpSp>
      <xdr:nvGrpSpPr>
        <xdr:cNvPr id="19" name="Gruppieren 18">
          <a:extLst>
            <a:ext uri="{FF2B5EF4-FFF2-40B4-BE49-F238E27FC236}">
              <a16:creationId xmlns:a16="http://schemas.microsoft.com/office/drawing/2014/main" id="{00000000-0008-0000-0400-000013000000}"/>
            </a:ext>
          </a:extLst>
        </xdr:cNvPr>
        <xdr:cNvGrpSpPr/>
      </xdr:nvGrpSpPr>
      <xdr:grpSpPr>
        <a:xfrm>
          <a:off x="3068590" y="2733578"/>
          <a:ext cx="2348150" cy="399092"/>
          <a:chOff x="3048000" y="2568286"/>
          <a:chExt cx="1982929" cy="393126"/>
        </a:xfrm>
      </xdr:grpSpPr>
      <xdr:cxnSp macro="">
        <xdr:nvCxnSpPr>
          <xdr:cNvPr id="5" name="Gerade Verbindung mit Pfeil 4">
            <a:extLst>
              <a:ext uri="{FF2B5EF4-FFF2-40B4-BE49-F238E27FC236}">
                <a16:creationId xmlns:a16="http://schemas.microsoft.com/office/drawing/2014/main" id="{00000000-0008-0000-0400-000005000000}"/>
              </a:ext>
            </a:extLst>
          </xdr:cNvPr>
          <xdr:cNvCxnSpPr/>
        </xdr:nvCxnSpPr>
        <xdr:spPr>
          <a:xfrm rot="16200000" flipH="1">
            <a:off x="3997087" y="2871412"/>
            <a:ext cx="180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Gerader Verbinder 13">
            <a:extLst>
              <a:ext uri="{FF2B5EF4-FFF2-40B4-BE49-F238E27FC236}">
                <a16:creationId xmlns:a16="http://schemas.microsoft.com/office/drawing/2014/main" id="{00000000-0008-0000-0400-00000E000000}"/>
              </a:ext>
            </a:extLst>
          </xdr:cNvPr>
          <xdr:cNvCxnSpPr/>
        </xdr:nvCxnSpPr>
        <xdr:spPr>
          <a:xfrm>
            <a:off x="3048000" y="2571751"/>
            <a:ext cx="0" cy="20781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Gerader Verbinder 14">
            <a:extLst>
              <a:ext uri="{FF2B5EF4-FFF2-40B4-BE49-F238E27FC236}">
                <a16:creationId xmlns:a16="http://schemas.microsoft.com/office/drawing/2014/main" id="{00000000-0008-0000-0400-00000F000000}"/>
              </a:ext>
            </a:extLst>
          </xdr:cNvPr>
          <xdr:cNvCxnSpPr/>
        </xdr:nvCxnSpPr>
        <xdr:spPr>
          <a:xfrm>
            <a:off x="5018810" y="2568286"/>
            <a:ext cx="0" cy="20781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Gerader Verbinder 15">
            <a:extLst>
              <a:ext uri="{FF2B5EF4-FFF2-40B4-BE49-F238E27FC236}">
                <a16:creationId xmlns:a16="http://schemas.microsoft.com/office/drawing/2014/main" id="{00000000-0008-0000-0400-000010000000}"/>
              </a:ext>
            </a:extLst>
          </xdr:cNvPr>
          <xdr:cNvCxnSpPr/>
        </xdr:nvCxnSpPr>
        <xdr:spPr>
          <a:xfrm rot="5400000">
            <a:off x="4040929" y="1789567"/>
            <a:ext cx="0" cy="1980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502228</xdr:colOff>
      <xdr:row>19</xdr:row>
      <xdr:rowOff>43296</xdr:rowOff>
    </xdr:from>
    <xdr:to>
      <xdr:col>13</xdr:col>
      <xdr:colOff>51487</xdr:colOff>
      <xdr:row>20</xdr:row>
      <xdr:rowOff>128716</xdr:rowOff>
    </xdr:to>
    <xdr:cxnSp macro="">
      <xdr:nvCxnSpPr>
        <xdr:cNvPr id="17" name="Gerade Verbindung mit Pfeil 16">
          <a:extLst>
            <a:ext uri="{FF2B5EF4-FFF2-40B4-BE49-F238E27FC236}">
              <a16:creationId xmlns:a16="http://schemas.microsoft.com/office/drawing/2014/main" id="{00000000-0008-0000-0400-000011000000}"/>
            </a:ext>
          </a:extLst>
        </xdr:cNvPr>
        <xdr:cNvCxnSpPr/>
      </xdr:nvCxnSpPr>
      <xdr:spPr>
        <a:xfrm>
          <a:off x="4117398" y="3125932"/>
          <a:ext cx="471453" cy="24561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259772</xdr:colOff>
      <xdr:row>19</xdr:row>
      <xdr:rowOff>51955</xdr:rowOff>
    </xdr:from>
    <xdr:to>
      <xdr:col>12</xdr:col>
      <xdr:colOff>406978</xdr:colOff>
      <xdr:row>20</xdr:row>
      <xdr:rowOff>134215</xdr:rowOff>
    </xdr:to>
    <xdr:cxnSp macro="">
      <xdr:nvCxnSpPr>
        <xdr:cNvPr id="18" name="Gerade Verbindung mit Pfeil 17">
          <a:extLst>
            <a:ext uri="{FF2B5EF4-FFF2-40B4-BE49-F238E27FC236}">
              <a16:creationId xmlns:a16="http://schemas.microsoft.com/office/drawing/2014/main" id="{00000000-0008-0000-0400-000012000000}"/>
            </a:ext>
          </a:extLst>
        </xdr:cNvPr>
        <xdr:cNvCxnSpPr/>
      </xdr:nvCxnSpPr>
      <xdr:spPr>
        <a:xfrm flipH="1">
          <a:off x="3558886" y="3134591"/>
          <a:ext cx="463262" cy="24245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L31"/>
  <sheetViews>
    <sheetView showGridLines="0" showRowColHeaders="0" zoomScaleNormal="100" zoomScaleSheetLayoutView="120" zoomScalePageLayoutView="104" workbookViewId="0">
      <selection activeCell="D10" sqref="D10:L10"/>
    </sheetView>
  </sheetViews>
  <sheetFormatPr baseColWidth="10" defaultColWidth="10.81640625" defaultRowHeight="12.5" x14ac:dyDescent="0.25"/>
  <cols>
    <col min="1" max="1" width="2.54296875" style="33" customWidth="1"/>
    <col min="2" max="2" width="2.7265625" style="33" customWidth="1"/>
    <col min="3" max="11" width="8.81640625" style="33" customWidth="1"/>
    <col min="12" max="12" width="7.7265625" style="33" customWidth="1"/>
    <col min="13" max="13" width="2.54296875" style="33" customWidth="1"/>
    <col min="14" max="16384" width="10.81640625" style="33"/>
  </cols>
  <sheetData>
    <row r="1" spans="1:12" s="221" customFormat="1" ht="11.5" x14ac:dyDescent="0.25">
      <c r="A1" s="221" t="s">
        <v>215</v>
      </c>
    </row>
    <row r="2" spans="1:12" s="221" customFormat="1" ht="11.5" x14ac:dyDescent="0.25"/>
    <row r="3" spans="1:12" s="57" customFormat="1" ht="20" x14ac:dyDescent="0.4">
      <c r="C3" s="57" t="s">
        <v>0</v>
      </c>
    </row>
    <row r="5" spans="1:12" s="59" customFormat="1" ht="20" x14ac:dyDescent="0.4">
      <c r="C5" s="58" t="s">
        <v>148</v>
      </c>
    </row>
    <row r="7" spans="1:12" ht="14.5" customHeight="1" x14ac:dyDescent="0.25">
      <c r="C7" s="124" t="s">
        <v>153</v>
      </c>
      <c r="D7" s="123"/>
      <c r="E7" s="123"/>
      <c r="F7" s="123"/>
      <c r="G7" s="123"/>
      <c r="H7" s="123"/>
      <c r="I7" s="123"/>
      <c r="J7" s="123"/>
      <c r="K7" s="123"/>
      <c r="L7" s="123"/>
    </row>
    <row r="8" spans="1:12" ht="29.25" customHeight="1" x14ac:dyDescent="0.25">
      <c r="C8" s="22" t="s">
        <v>84</v>
      </c>
      <c r="D8" s="279" t="s">
        <v>171</v>
      </c>
      <c r="E8" s="279"/>
      <c r="F8" s="279"/>
      <c r="G8" s="279"/>
      <c r="H8" s="279"/>
      <c r="I8" s="279"/>
      <c r="J8" s="279"/>
      <c r="K8" s="279"/>
      <c r="L8" s="279"/>
    </row>
    <row r="9" spans="1:12" ht="5.9" customHeight="1" x14ac:dyDescent="0.25">
      <c r="C9" s="22"/>
      <c r="D9" s="40"/>
    </row>
    <row r="10" spans="1:12" ht="76" customHeight="1" x14ac:dyDescent="0.25">
      <c r="C10" s="22" t="s">
        <v>85</v>
      </c>
      <c r="D10" s="279" t="s">
        <v>196</v>
      </c>
      <c r="E10" s="279"/>
      <c r="F10" s="279"/>
      <c r="G10" s="279"/>
      <c r="H10" s="279"/>
      <c r="I10" s="279"/>
      <c r="J10" s="279"/>
      <c r="K10" s="279"/>
      <c r="L10" s="279"/>
    </row>
    <row r="11" spans="1:12" ht="5.9" customHeight="1" x14ac:dyDescent="0.25">
      <c r="C11" s="22"/>
      <c r="D11" s="40"/>
    </row>
    <row r="12" spans="1:12" ht="52" customHeight="1" x14ac:dyDescent="0.25">
      <c r="C12" s="22" t="s">
        <v>86</v>
      </c>
      <c r="D12" s="279" t="s">
        <v>165</v>
      </c>
      <c r="E12" s="279"/>
      <c r="F12" s="279"/>
      <c r="G12" s="279"/>
      <c r="H12" s="279"/>
      <c r="I12" s="279"/>
      <c r="J12" s="279"/>
      <c r="K12" s="279"/>
      <c r="L12" s="279"/>
    </row>
    <row r="13" spans="1:12" ht="5.9" customHeight="1" x14ac:dyDescent="0.25">
      <c r="C13" s="22"/>
      <c r="D13" s="40"/>
    </row>
    <row r="14" spans="1:12" ht="54" customHeight="1" x14ac:dyDescent="0.25">
      <c r="C14" s="22" t="s">
        <v>87</v>
      </c>
      <c r="D14" s="279" t="s">
        <v>187</v>
      </c>
      <c r="E14" s="279"/>
      <c r="F14" s="279"/>
      <c r="G14" s="279"/>
      <c r="H14" s="279"/>
      <c r="I14" s="279"/>
      <c r="J14" s="279"/>
      <c r="K14" s="279"/>
      <c r="L14" s="279"/>
    </row>
    <row r="15" spans="1:12" ht="5.9" customHeight="1" x14ac:dyDescent="0.25">
      <c r="C15" s="22"/>
      <c r="D15" s="40"/>
    </row>
    <row r="16" spans="1:12" ht="27" customHeight="1" x14ac:dyDescent="0.25">
      <c r="C16" s="22" t="s">
        <v>88</v>
      </c>
      <c r="D16" s="279" t="s">
        <v>166</v>
      </c>
      <c r="E16" s="279"/>
      <c r="F16" s="279"/>
      <c r="G16" s="279"/>
      <c r="H16" s="279"/>
      <c r="I16" s="279"/>
      <c r="J16" s="279"/>
      <c r="K16" s="279"/>
      <c r="L16" s="279"/>
    </row>
    <row r="17" spans="3:12" x14ac:dyDescent="0.25">
      <c r="C17" s="22"/>
    </row>
    <row r="18" spans="3:12" ht="13" x14ac:dyDescent="0.3">
      <c r="C18" s="61" t="s">
        <v>151</v>
      </c>
      <c r="D18" s="60"/>
    </row>
    <row r="19" spans="3:12" ht="5.25" customHeight="1" x14ac:dyDescent="0.3">
      <c r="C19" s="61"/>
      <c r="D19" s="60"/>
    </row>
    <row r="20" spans="3:12" x14ac:dyDescent="0.25">
      <c r="C20" s="62" t="s">
        <v>167</v>
      </c>
      <c r="D20" s="62"/>
      <c r="E20" s="62"/>
      <c r="F20" s="62"/>
      <c r="G20" s="62"/>
      <c r="H20" s="62"/>
      <c r="I20" s="62"/>
      <c r="J20" s="62"/>
      <c r="K20" s="62"/>
      <c r="L20" s="62"/>
    </row>
    <row r="21" spans="3:12" s="122" customFormat="1" ht="5.25" customHeight="1" x14ac:dyDescent="0.25"/>
    <row r="22" spans="3:12" x14ac:dyDescent="0.25">
      <c r="C22" s="22" t="s">
        <v>159</v>
      </c>
    </row>
    <row r="25" spans="3:12" ht="13" x14ac:dyDescent="0.3">
      <c r="C25" s="61" t="s">
        <v>152</v>
      </c>
    </row>
    <row r="26" spans="3:12" x14ac:dyDescent="0.25">
      <c r="C26" s="122"/>
    </row>
    <row r="30" spans="3:12" ht="13" x14ac:dyDescent="0.3">
      <c r="C30" s="63"/>
    </row>
    <row r="31" spans="3:12" x14ac:dyDescent="0.25">
      <c r="C31" s="64"/>
    </row>
  </sheetData>
  <sheetProtection algorithmName="SHA-512" hashValue="tjFdSkAs05r5nWWEUFYqyU6fRepdOVbfJcVabimZc5aW4+dX7UYDE0S2yCw+1B0S85rmsgGnMydb1WEBVVx9Lw==" saltValue="iFQuNLFZSz0tubyvqw5JeQ==" spinCount="100000" sheet="1" selectLockedCells="1"/>
  <mergeCells count="5">
    <mergeCell ref="D16:L16"/>
    <mergeCell ref="D8:L8"/>
    <mergeCell ref="D10:L10"/>
    <mergeCell ref="D12:L12"/>
    <mergeCell ref="D14:L14"/>
  </mergeCells>
  <pageMargins left="0.35433070866141736" right="0.51181102362204722" top="0" bottom="0.59055118110236227" header="0.31496062992125984" footer="0.31496062992125984"/>
  <pageSetup paperSize="9" orientation="portrait" blackAndWhite="1" r:id="rId1"/>
  <headerFooter>
    <oddFooter>&amp;R&amp;8  &amp;6 Datei: &amp;F  /  Register: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C1:J69"/>
  <sheetViews>
    <sheetView showGridLines="0" showRowColHeaders="0" tabSelected="1" zoomScaleNormal="100" zoomScaleSheetLayoutView="100" workbookViewId="0">
      <selection activeCell="E35" sqref="E35:I35"/>
    </sheetView>
  </sheetViews>
  <sheetFormatPr baseColWidth="10" defaultColWidth="11.26953125" defaultRowHeight="12.5" x14ac:dyDescent="0.25"/>
  <cols>
    <col min="1" max="1" width="2.54296875" style="22" customWidth="1"/>
    <col min="2" max="2" width="2.7265625" style="22" customWidth="1"/>
    <col min="3" max="3" width="17" style="22" customWidth="1"/>
    <col min="4" max="4" width="12.54296875" style="22" customWidth="1"/>
    <col min="5" max="5" width="7.7265625" style="22" customWidth="1"/>
    <col min="6" max="6" width="10" style="22" customWidth="1"/>
    <col min="7" max="7" width="10.81640625" style="22" customWidth="1"/>
    <col min="8" max="8" width="10.1796875" style="22" customWidth="1"/>
    <col min="9" max="9" width="18.54296875" style="22" customWidth="1"/>
    <col min="10" max="10" width="2.7265625" style="22" customWidth="1"/>
    <col min="11" max="11" width="11.26953125" style="22"/>
    <col min="12" max="12" width="5.453125" style="22" customWidth="1"/>
    <col min="13" max="16384" width="11.26953125" style="22"/>
  </cols>
  <sheetData>
    <row r="1" spans="3:9" s="4" customFormat="1" ht="20" x14ac:dyDescent="0.25">
      <c r="C1" s="112" t="s">
        <v>0</v>
      </c>
      <c r="D1" s="3"/>
      <c r="E1" s="3"/>
      <c r="I1" s="195" t="str">
        <f>IF(ISBLANK(R_107_SWO_Nr),"","Objekt-Nr./n " &amp; R_107_SWO_Nr)</f>
        <v/>
      </c>
    </row>
    <row r="2" spans="3:9" s="4" customFormat="1" x14ac:dyDescent="0.25"/>
    <row r="3" spans="3:9" s="4" customFormat="1" ht="20" x14ac:dyDescent="0.25">
      <c r="C3" s="3" t="s">
        <v>99</v>
      </c>
      <c r="D3" s="3"/>
      <c r="E3" s="3"/>
    </row>
    <row r="4" spans="3:9" s="4" customFormat="1" x14ac:dyDescent="0.25"/>
    <row r="5" spans="3:9" s="4" customFormat="1" ht="15.5" x14ac:dyDescent="0.25">
      <c r="C5" s="91" t="s">
        <v>103</v>
      </c>
      <c r="D5" s="289" t="s">
        <v>205</v>
      </c>
      <c r="E5" s="289"/>
      <c r="F5" s="289"/>
      <c r="G5" s="289"/>
      <c r="H5" s="132" t="s">
        <v>105</v>
      </c>
    </row>
    <row r="6" spans="3:9" s="4" customFormat="1" x14ac:dyDescent="0.25"/>
    <row r="7" spans="3:9" s="4" customFormat="1" x14ac:dyDescent="0.25"/>
    <row r="8" spans="3:9" s="4" customFormat="1" ht="15.5" x14ac:dyDescent="0.25">
      <c r="C8" s="91" t="s">
        <v>133</v>
      </c>
    </row>
    <row r="9" spans="3:9" s="4" customFormat="1" ht="8.25" customHeight="1" x14ac:dyDescent="0.25">
      <c r="C9" s="91"/>
    </row>
    <row r="10" spans="3:9" s="4" customFormat="1" ht="15.5" x14ac:dyDescent="0.25">
      <c r="C10" s="6" t="s">
        <v>1</v>
      </c>
      <c r="D10" s="6"/>
      <c r="E10" s="6"/>
    </row>
    <row r="11" spans="3:9" s="4" customFormat="1" ht="13" x14ac:dyDescent="0.25">
      <c r="C11" s="7" t="s">
        <v>54</v>
      </c>
      <c r="D11" s="2" t="s">
        <v>55</v>
      </c>
      <c r="E11" s="137"/>
    </row>
    <row r="12" spans="3:9" s="4" customFormat="1" ht="13" x14ac:dyDescent="0.25">
      <c r="C12" s="8" t="s">
        <v>95</v>
      </c>
      <c r="D12" s="2" t="s">
        <v>55</v>
      </c>
      <c r="E12" s="138"/>
    </row>
    <row r="13" spans="3:9" s="11" customFormat="1" ht="5.9" customHeight="1" x14ac:dyDescent="0.25">
      <c r="C13" s="9"/>
      <c r="D13" s="2"/>
      <c r="E13" s="10"/>
    </row>
    <row r="14" spans="3:9" s="4" customFormat="1" ht="13" x14ac:dyDescent="0.25">
      <c r="C14" s="7" t="s">
        <v>2</v>
      </c>
      <c r="D14" s="2" t="s">
        <v>56</v>
      </c>
      <c r="E14" s="293"/>
      <c r="F14" s="293"/>
      <c r="G14" s="293"/>
      <c r="H14" s="294"/>
    </row>
    <row r="15" spans="3:9" s="4" customFormat="1" ht="13" x14ac:dyDescent="0.25">
      <c r="C15" s="8" t="s">
        <v>104</v>
      </c>
      <c r="D15" s="2" t="s">
        <v>79</v>
      </c>
      <c r="E15" s="295"/>
      <c r="F15" s="295"/>
      <c r="G15" s="295"/>
      <c r="H15" s="296"/>
    </row>
    <row r="16" spans="3:9" s="4" customFormat="1" x14ac:dyDescent="0.25"/>
    <row r="17" spans="3:10" s="4" customFormat="1" ht="15.5" x14ac:dyDescent="0.25">
      <c r="C17" s="6" t="s">
        <v>3</v>
      </c>
      <c r="D17" s="6"/>
      <c r="E17" s="6"/>
    </row>
    <row r="18" spans="3:10" s="4" customFormat="1" ht="13" x14ac:dyDescent="0.25">
      <c r="C18" s="7" t="s">
        <v>4</v>
      </c>
      <c r="D18" s="7"/>
      <c r="E18" s="7"/>
      <c r="F18" s="2" t="s">
        <v>56</v>
      </c>
      <c r="G18" s="290"/>
      <c r="H18" s="290"/>
      <c r="I18" s="290"/>
    </row>
    <row r="19" spans="3:10" s="4" customFormat="1" ht="13" x14ac:dyDescent="0.25">
      <c r="C19" s="7" t="s">
        <v>5</v>
      </c>
      <c r="D19" s="7"/>
      <c r="E19" s="7"/>
      <c r="F19" s="2" t="s">
        <v>94</v>
      </c>
      <c r="G19" s="291"/>
      <c r="H19" s="291"/>
      <c r="I19" s="291"/>
    </row>
    <row r="20" spans="3:10" s="11" customFormat="1" ht="15" customHeight="1" x14ac:dyDescent="0.25">
      <c r="C20" s="7" t="s">
        <v>326</v>
      </c>
      <c r="D20" s="7"/>
      <c r="E20" s="7"/>
      <c r="F20" s="2" t="s">
        <v>327</v>
      </c>
      <c r="G20" s="291"/>
      <c r="H20" s="291"/>
      <c r="I20" s="291"/>
    </row>
    <row r="21" spans="3:10" s="11" customFormat="1" ht="7.5" customHeight="1" x14ac:dyDescent="0.25">
      <c r="C21" s="7"/>
      <c r="D21" s="7"/>
      <c r="E21" s="7"/>
      <c r="F21" s="2"/>
      <c r="G21" s="2"/>
      <c r="H21" s="2"/>
      <c r="I21" s="2"/>
      <c r="J21" s="2"/>
    </row>
    <row r="22" spans="3:10" s="4" customFormat="1" x14ac:dyDescent="0.25">
      <c r="C22" s="7"/>
      <c r="D22" s="7"/>
      <c r="E22" s="7"/>
      <c r="F22" s="2"/>
      <c r="G22" s="84" t="s">
        <v>173</v>
      </c>
      <c r="H22" s="178"/>
      <c r="I22" s="84"/>
    </row>
    <row r="23" spans="3:10" s="4" customFormat="1" ht="13" x14ac:dyDescent="0.25">
      <c r="C23" s="7" t="s">
        <v>75</v>
      </c>
      <c r="D23" s="7"/>
      <c r="E23" s="7"/>
      <c r="F23" s="2" t="s">
        <v>172</v>
      </c>
      <c r="G23" s="193"/>
      <c r="H23" s="13" t="s">
        <v>57</v>
      </c>
    </row>
    <row r="24" spans="3:10" s="4" customFormat="1" ht="13" x14ac:dyDescent="0.25">
      <c r="C24" s="7" t="s">
        <v>66</v>
      </c>
      <c r="D24" s="7"/>
      <c r="E24" s="7"/>
      <c r="F24" s="2" t="s">
        <v>74</v>
      </c>
      <c r="G24" s="90"/>
      <c r="H24" s="13" t="s">
        <v>68</v>
      </c>
    </row>
    <row r="25" spans="3:10" s="4" customFormat="1" ht="13" x14ac:dyDescent="0.25">
      <c r="C25" s="7" t="s">
        <v>65</v>
      </c>
      <c r="D25" s="7"/>
      <c r="E25" s="7"/>
      <c r="F25" s="2" t="s">
        <v>74</v>
      </c>
      <c r="G25" s="90"/>
      <c r="H25" s="13" t="s">
        <v>68</v>
      </c>
    </row>
    <row r="26" spans="3:10" s="4" customFormat="1" x14ac:dyDescent="0.25">
      <c r="C26" s="14"/>
      <c r="D26" s="14"/>
      <c r="E26" s="14"/>
      <c r="F26" s="11"/>
    </row>
    <row r="27" spans="3:10" s="4" customFormat="1" ht="15.5" x14ac:dyDescent="0.25">
      <c r="C27" s="6" t="s">
        <v>6</v>
      </c>
      <c r="D27" s="6"/>
      <c r="E27" s="6"/>
    </row>
    <row r="28" spans="3:10" s="4" customFormat="1" ht="13" x14ac:dyDescent="0.25">
      <c r="C28" s="15" t="s">
        <v>7</v>
      </c>
      <c r="D28" s="16"/>
      <c r="E28" s="290"/>
      <c r="F28" s="290"/>
      <c r="G28" s="290"/>
      <c r="H28" s="290"/>
      <c r="I28" s="290"/>
    </row>
    <row r="29" spans="3:10" s="4" customFormat="1" ht="13" x14ac:dyDescent="0.25">
      <c r="C29" s="177" t="s">
        <v>333</v>
      </c>
      <c r="D29" s="16"/>
      <c r="E29" s="291"/>
      <c r="F29" s="291"/>
      <c r="G29" s="291"/>
      <c r="H29" s="291"/>
      <c r="I29" s="291"/>
    </row>
    <row r="30" spans="3:10" s="4" customFormat="1" ht="13" x14ac:dyDescent="0.25">
      <c r="C30" s="278" t="s">
        <v>334</v>
      </c>
      <c r="D30" s="16"/>
      <c r="E30" s="291"/>
      <c r="F30" s="291"/>
      <c r="G30" s="291"/>
      <c r="H30" s="291"/>
      <c r="I30" s="291"/>
    </row>
    <row r="31" spans="3:10" s="4" customFormat="1" ht="13" x14ac:dyDescent="0.25">
      <c r="C31" s="278" t="s">
        <v>332</v>
      </c>
      <c r="D31" s="16"/>
      <c r="E31" s="291"/>
      <c r="F31" s="297"/>
      <c r="G31" s="297"/>
      <c r="H31" s="297"/>
      <c r="I31" s="297"/>
    </row>
    <row r="32" spans="3:10" s="4" customFormat="1" ht="13" x14ac:dyDescent="0.25">
      <c r="D32" s="16"/>
      <c r="E32" s="291"/>
      <c r="F32" s="291"/>
      <c r="G32" s="291"/>
      <c r="H32" s="291"/>
      <c r="I32" s="291"/>
    </row>
    <row r="33" spans="3:9" s="4" customFormat="1" x14ac:dyDescent="0.25">
      <c r="C33" s="16"/>
      <c r="D33" s="16"/>
      <c r="E33" s="17"/>
      <c r="F33" s="16"/>
      <c r="G33" s="16"/>
      <c r="H33" s="16"/>
      <c r="I33" s="16"/>
    </row>
    <row r="34" spans="3:9" s="4" customFormat="1" x14ac:dyDescent="0.25">
      <c r="C34" s="18" t="s">
        <v>8</v>
      </c>
      <c r="D34" s="16"/>
      <c r="E34" s="93" t="s">
        <v>136</v>
      </c>
      <c r="F34" s="16"/>
      <c r="G34" s="16"/>
      <c r="H34" s="16"/>
      <c r="I34" s="16"/>
    </row>
    <row r="35" spans="3:9" s="4" customFormat="1" ht="13" x14ac:dyDescent="0.25">
      <c r="E35" s="292"/>
      <c r="F35" s="292"/>
      <c r="G35" s="292"/>
      <c r="H35" s="292"/>
      <c r="I35" s="292"/>
    </row>
    <row r="36" spans="3:9" s="4" customFormat="1" ht="5.9" customHeight="1" x14ac:dyDescent="0.25">
      <c r="C36" s="19"/>
      <c r="D36" s="19"/>
      <c r="E36" s="19"/>
      <c r="F36" s="20"/>
      <c r="G36" s="21"/>
      <c r="H36" s="21"/>
      <c r="I36" s="21"/>
    </row>
    <row r="37" spans="3:9" s="4" customFormat="1" x14ac:dyDescent="0.25">
      <c r="C37" s="18" t="s">
        <v>82</v>
      </c>
      <c r="D37" s="16"/>
      <c r="E37" s="18" t="s">
        <v>9</v>
      </c>
      <c r="F37" s="18"/>
      <c r="G37" s="16"/>
      <c r="H37" s="18"/>
      <c r="I37" s="18"/>
    </row>
    <row r="38" spans="3:9" s="4" customFormat="1" ht="5.9" customHeight="1" x14ac:dyDescent="0.25">
      <c r="C38" s="18"/>
      <c r="D38" s="18"/>
      <c r="E38" s="18"/>
      <c r="F38" s="18"/>
      <c r="G38" s="16"/>
      <c r="H38" s="18"/>
      <c r="I38" s="18"/>
    </row>
    <row r="39" spans="3:9" s="4" customFormat="1" ht="12.75" customHeight="1" x14ac:dyDescent="0.25">
      <c r="C39" s="15" t="s">
        <v>83</v>
      </c>
      <c r="D39" s="16"/>
      <c r="E39" s="15" t="s">
        <v>179</v>
      </c>
      <c r="F39" s="15"/>
      <c r="G39" s="15"/>
      <c r="H39" s="15"/>
      <c r="I39" s="15"/>
    </row>
    <row r="40" spans="3:9" s="4" customFormat="1" ht="5.9" customHeight="1" x14ac:dyDescent="0.25">
      <c r="C40" s="15"/>
      <c r="D40" s="16"/>
      <c r="E40" s="15"/>
      <c r="F40" s="15"/>
      <c r="G40" s="15"/>
      <c r="H40" s="15"/>
      <c r="I40" s="15"/>
    </row>
    <row r="41" spans="3:9" s="4" customFormat="1" ht="12.75" customHeight="1" x14ac:dyDescent="0.25">
      <c r="C41" s="15" t="s">
        <v>90</v>
      </c>
      <c r="D41" s="16"/>
      <c r="E41" s="15"/>
      <c r="F41" s="15"/>
      <c r="G41" s="15"/>
      <c r="H41" s="15"/>
      <c r="I41" s="15"/>
    </row>
    <row r="42" spans="3:9" ht="12.75" customHeight="1" x14ac:dyDescent="0.25">
      <c r="C42" s="280"/>
      <c r="D42" s="281"/>
      <c r="E42" s="281"/>
      <c r="F42" s="281"/>
      <c r="G42" s="281"/>
      <c r="H42" s="281"/>
      <c r="I42" s="282"/>
    </row>
    <row r="43" spans="3:9" ht="12.75" customHeight="1" x14ac:dyDescent="0.25">
      <c r="C43" s="283"/>
      <c r="D43" s="284"/>
      <c r="E43" s="284"/>
      <c r="F43" s="284"/>
      <c r="G43" s="284"/>
      <c r="H43" s="284"/>
      <c r="I43" s="285"/>
    </row>
    <row r="44" spans="3:9" x14ac:dyDescent="0.25">
      <c r="C44" s="286"/>
      <c r="D44" s="287"/>
      <c r="E44" s="287"/>
      <c r="F44" s="287"/>
      <c r="G44" s="287"/>
      <c r="H44" s="287"/>
      <c r="I44" s="288"/>
    </row>
    <row r="45" spans="3:9" s="4" customFormat="1" x14ac:dyDescent="0.25"/>
    <row r="46" spans="3:9" s="4" customFormat="1" x14ac:dyDescent="0.25"/>
    <row r="47" spans="3:9" s="4" customFormat="1" x14ac:dyDescent="0.25"/>
    <row r="48" spans="3:9" s="4" customFormat="1" x14ac:dyDescent="0.25"/>
    <row r="49" spans="3:3" s="4" customFormat="1" x14ac:dyDescent="0.25"/>
    <row r="50" spans="3:3" s="4" customFormat="1" x14ac:dyDescent="0.25"/>
    <row r="51" spans="3:3" s="4" customFormat="1" x14ac:dyDescent="0.25"/>
    <row r="52" spans="3:3" s="4" customFormat="1" x14ac:dyDescent="0.25"/>
    <row r="53" spans="3:3" s="4" customFormat="1" x14ac:dyDescent="0.25">
      <c r="C53" s="139"/>
    </row>
    <row r="54" spans="3:3" s="4" customFormat="1" x14ac:dyDescent="0.25">
      <c r="C54" s="64"/>
    </row>
    <row r="55" spans="3:3" s="4" customFormat="1" x14ac:dyDescent="0.25"/>
    <row r="56" spans="3:3" s="4" customFormat="1" x14ac:dyDescent="0.25"/>
    <row r="57" spans="3:3" s="4" customFormat="1" x14ac:dyDescent="0.25"/>
    <row r="58" spans="3:3" s="4" customFormat="1" x14ac:dyDescent="0.25"/>
    <row r="59" spans="3:3" s="4" customFormat="1" x14ac:dyDescent="0.25"/>
    <row r="60" spans="3:3" s="4" customFormat="1" x14ac:dyDescent="0.25">
      <c r="C60" s="77"/>
    </row>
    <row r="61" spans="3:3" s="4" customFormat="1" x14ac:dyDescent="0.25">
      <c r="C61" s="194"/>
    </row>
    <row r="62" spans="3:3" s="4" customFormat="1" x14ac:dyDescent="0.25"/>
    <row r="63" spans="3:3" s="4" customFormat="1" x14ac:dyDescent="0.25"/>
    <row r="64" spans="3:3" s="4" customFormat="1" x14ac:dyDescent="0.25"/>
    <row r="65" s="4" customFormat="1" x14ac:dyDescent="0.25"/>
    <row r="66" s="4" customFormat="1" x14ac:dyDescent="0.25"/>
    <row r="67" s="4" customFormat="1" x14ac:dyDescent="0.25"/>
    <row r="68" s="4" customFormat="1" x14ac:dyDescent="0.25"/>
    <row r="69" s="4" customFormat="1" x14ac:dyDescent="0.25"/>
  </sheetData>
  <sheetProtection algorithmName="SHA-512" hashValue="3EeBnfvYQI/HByASXu5OxyBLGDLKg3FvjVFSwLySaZVrBIYMBxnkGvpWt321hJKQ707i8OAihTiX2AUWuZ18hQ==" saltValue="Uc7HsCPIVhYNMMvK9IuBhw==" spinCount="100000" sheet="1" selectLockedCells="1"/>
  <mergeCells count="13">
    <mergeCell ref="C42:I44"/>
    <mergeCell ref="D5:G5"/>
    <mergeCell ref="G18:I18"/>
    <mergeCell ref="G19:I19"/>
    <mergeCell ref="E28:I28"/>
    <mergeCell ref="E29:I29"/>
    <mergeCell ref="E30:I30"/>
    <mergeCell ref="E32:I32"/>
    <mergeCell ref="E35:I35"/>
    <mergeCell ref="E14:H14"/>
    <mergeCell ref="E15:H15"/>
    <mergeCell ref="E31:I31"/>
    <mergeCell ref="G20:I20"/>
  </mergeCells>
  <conditionalFormatting sqref="G24:G25">
    <cfRule type="expression" dxfId="28" priority="1">
      <formula>AND(R_109_SWO_KatO+R_110_SWO_KatP&lt;&gt;100, R_109_SWO_KatO&lt;&gt;" ",R_110_SWO_KatP&lt;&gt;" ")</formula>
    </cfRule>
  </conditionalFormatting>
  <dataValidations count="2">
    <dataValidation type="decimal" operator="greaterThan" allowBlank="1" showInputMessage="1" showErrorMessage="1" error="keine negativen Zahlen möglich" sqref="I23 G23" xr:uid="{00000000-0002-0000-0100-000000000000}">
      <formula1>0</formula1>
    </dataValidation>
    <dataValidation type="list" allowBlank="1" showInputMessage="1" showErrorMessage="1" sqref="D5:G5" xr:uid="{00000000-0002-0000-0100-000001000000}">
      <formula1>R_691_V1234_MatrixVerfahren</formula1>
    </dataValidation>
  </dataValidations>
  <pageMargins left="0.35433070866141736" right="0.51181102362204722" top="0.78740157480314965" bottom="0.59055118110236227" header="0.31496062992125984" footer="0.31496062992125984"/>
  <pageSetup paperSize="9" fitToWidth="0" fitToHeight="0" orientation="portrait" blackAndWhite="1" r:id="rId1"/>
  <headerFooter>
    <oddHeader>&amp;L&amp;9           Kanton Zürich, ALN, Abteilung Wald&amp;R&amp;6Vers. 01.01.2021</oddHeader>
    <oddFooter>&amp;R&amp;6   Datei: &amp;F  /  Register: &amp;A  /  Seite &amp;"Arial,Fett"1&amp;"Arial,Standard" von 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S74"/>
  <sheetViews>
    <sheetView topLeftCell="A52" zoomScaleNormal="100" zoomScaleSheetLayoutView="100" zoomScalePageLayoutView="110" workbookViewId="0">
      <selection activeCell="G72" sqref="G72"/>
    </sheetView>
  </sheetViews>
  <sheetFormatPr baseColWidth="10" defaultColWidth="11.26953125" defaultRowHeight="12.5" x14ac:dyDescent="0.25"/>
  <cols>
    <col min="1" max="1" width="2.54296875" style="33" customWidth="1"/>
    <col min="2" max="2" width="2.7265625" style="33" customWidth="1"/>
    <col min="3" max="3" width="0.81640625" style="33" customWidth="1"/>
    <col min="4" max="4" width="2.7265625" style="33" customWidth="1"/>
    <col min="5" max="5" width="0.81640625" style="33" customWidth="1"/>
    <col min="6" max="6" width="7.1796875" style="33" customWidth="1"/>
    <col min="7" max="7" width="13.1796875" style="33" customWidth="1"/>
    <col min="8" max="8" width="11.81640625" style="33" customWidth="1"/>
    <col min="9" max="9" width="1.54296875" style="33" customWidth="1"/>
    <col min="10" max="10" width="6.81640625" style="33" customWidth="1"/>
    <col min="11" max="11" width="0.81640625" style="33" customWidth="1"/>
    <col min="12" max="12" width="2.7265625" style="33" customWidth="1"/>
    <col min="13" max="13" width="0.81640625" style="33" customWidth="1"/>
    <col min="14" max="14" width="4.1796875" style="33" customWidth="1"/>
    <col min="15" max="15" width="6.81640625" style="33" customWidth="1"/>
    <col min="16" max="16" width="0.81640625" style="33" customWidth="1"/>
    <col min="17" max="17" width="9" style="33" customWidth="1"/>
    <col min="18" max="18" width="4.26953125" style="33" customWidth="1"/>
    <col min="19" max="19" width="12.54296875" style="33" customWidth="1"/>
    <col min="20" max="20" width="2.7265625" style="33" customWidth="1"/>
    <col min="21" max="16384" width="11.26953125" style="33"/>
  </cols>
  <sheetData>
    <row r="1" spans="1:19" s="25" customFormat="1" ht="20" x14ac:dyDescent="0.25">
      <c r="C1" s="25" t="s">
        <v>0</v>
      </c>
      <c r="S1" s="196" t="str">
        <f>IF(ISBLANK(R_107_SWO_Nr),"","Objekt-Nr./n " &amp; R_107_SWO_Nr)</f>
        <v/>
      </c>
    </row>
    <row r="2" spans="1:19" s="4" customFormat="1" x14ac:dyDescent="0.25">
      <c r="S2" s="195"/>
    </row>
    <row r="3" spans="1:19" s="4" customFormat="1" ht="20" x14ac:dyDescent="0.25">
      <c r="C3" s="3" t="s">
        <v>76</v>
      </c>
      <c r="D3" s="25"/>
    </row>
    <row r="4" spans="1:19" s="4" customFormat="1" x14ac:dyDescent="0.25"/>
    <row r="5" spans="1:19" s="4" customFormat="1" ht="15.5" x14ac:dyDescent="0.25">
      <c r="A5" s="298" t="s">
        <v>207</v>
      </c>
      <c r="B5" s="107"/>
      <c r="C5" s="91" t="s">
        <v>205</v>
      </c>
    </row>
    <row r="6" spans="1:19" s="4" customFormat="1" x14ac:dyDescent="0.25">
      <c r="A6" s="298"/>
      <c r="B6" s="108"/>
      <c r="C6" s="88" t="s">
        <v>131</v>
      </c>
      <c r="E6" s="23"/>
      <c r="F6" s="23"/>
      <c r="G6" s="23"/>
      <c r="H6" s="23"/>
      <c r="N6" s="26" t="s">
        <v>70</v>
      </c>
      <c r="P6" s="26"/>
      <c r="Q6" s="26" t="s">
        <v>21</v>
      </c>
      <c r="S6" s="26" t="s">
        <v>22</v>
      </c>
    </row>
    <row r="7" spans="1:19" s="77" customFormat="1" ht="10" x14ac:dyDescent="0.25">
      <c r="A7" s="298"/>
      <c r="B7" s="109"/>
      <c r="C7" s="78"/>
      <c r="D7" s="78"/>
      <c r="E7" s="78"/>
      <c r="F7" s="78"/>
      <c r="G7" s="78"/>
      <c r="H7" s="78"/>
      <c r="I7" s="78"/>
      <c r="K7" s="79"/>
      <c r="M7" s="79"/>
      <c r="N7" s="79" t="s">
        <v>127</v>
      </c>
      <c r="P7" s="79"/>
      <c r="Q7" s="79" t="s">
        <v>149</v>
      </c>
      <c r="S7" s="79" t="s">
        <v>69</v>
      </c>
    </row>
    <row r="8" spans="1:19" s="4" customFormat="1" ht="13" x14ac:dyDescent="0.25">
      <c r="A8" s="298"/>
      <c r="B8" s="108"/>
      <c r="C8" s="23" t="s">
        <v>23</v>
      </c>
      <c r="D8" s="23"/>
      <c r="E8" s="23"/>
      <c r="F8" s="23"/>
      <c r="G8" s="23"/>
      <c r="H8" s="23"/>
      <c r="J8" s="302"/>
      <c r="K8" s="302"/>
      <c r="L8" s="302"/>
      <c r="M8" s="23"/>
      <c r="N8" s="84" t="s">
        <v>57</v>
      </c>
      <c r="Q8" s="217">
        <f>R_601_V1_P_E_P</f>
        <v>50</v>
      </c>
      <c r="S8" s="66">
        <f>J8*Q8</f>
        <v>0</v>
      </c>
    </row>
    <row r="9" spans="1:19" s="11" customFormat="1" ht="5.9" customHeight="1" x14ac:dyDescent="0.25">
      <c r="A9" s="298"/>
      <c r="B9" s="110"/>
      <c r="C9" s="28"/>
      <c r="D9" s="28"/>
      <c r="E9" s="28"/>
      <c r="F9" s="28"/>
      <c r="G9" s="28"/>
      <c r="H9" s="28"/>
      <c r="J9" s="65"/>
      <c r="K9" s="65"/>
      <c r="M9" s="28"/>
      <c r="N9" s="84"/>
      <c r="Q9" s="30"/>
      <c r="S9" s="32"/>
    </row>
    <row r="10" spans="1:19" s="4" customFormat="1" ht="13" x14ac:dyDescent="0.25">
      <c r="A10" s="298"/>
      <c r="B10" s="108"/>
      <c r="C10" s="23" t="s">
        <v>10</v>
      </c>
      <c r="D10" s="23"/>
      <c r="E10" s="23"/>
      <c r="F10" s="23"/>
      <c r="G10" s="23"/>
      <c r="H10" s="23"/>
      <c r="J10" s="302"/>
      <c r="K10" s="302"/>
      <c r="L10" s="302"/>
      <c r="M10" s="23"/>
      <c r="N10" s="84" t="s">
        <v>57</v>
      </c>
      <c r="Q10" s="217">
        <f>R_602_V1_P_JwDiSt</f>
        <v>20</v>
      </c>
      <c r="S10" s="66">
        <f>J10*Q10</f>
        <v>0</v>
      </c>
    </row>
    <row r="11" spans="1:19" s="4" customFormat="1" ht="13" x14ac:dyDescent="0.25">
      <c r="A11" s="298"/>
      <c r="B11" s="108"/>
      <c r="C11" s="23" t="s">
        <v>11</v>
      </c>
      <c r="D11" s="23"/>
      <c r="E11" s="23"/>
      <c r="F11" s="23"/>
      <c r="G11" s="23"/>
      <c r="H11" s="23"/>
      <c r="J11" s="302"/>
      <c r="K11" s="302"/>
      <c r="L11" s="302"/>
      <c r="M11" s="23"/>
      <c r="N11" s="84" t="s">
        <v>57</v>
      </c>
      <c r="Q11" s="217">
        <f>R_603_V1_P_NWPfl</f>
        <v>12</v>
      </c>
      <c r="S11" s="66">
        <f>J11*Q11</f>
        <v>0</v>
      </c>
    </row>
    <row r="12" spans="1:19" s="4" customFormat="1" ht="13" x14ac:dyDescent="0.25">
      <c r="A12" s="298"/>
      <c r="B12" s="108"/>
      <c r="C12" s="23" t="s">
        <v>12</v>
      </c>
      <c r="D12" s="23"/>
      <c r="E12" s="23"/>
      <c r="F12" s="23"/>
      <c r="G12" s="23"/>
      <c r="H12" s="23"/>
      <c r="J12" s="302"/>
      <c r="K12" s="302"/>
      <c r="L12" s="302"/>
      <c r="M12" s="23"/>
      <c r="N12" s="84" t="s">
        <v>57</v>
      </c>
      <c r="Q12" s="67">
        <f>R_604_V1_P_NWPfl</f>
        <v>24</v>
      </c>
      <c r="S12" s="66">
        <f>J12*Q12</f>
        <v>0</v>
      </c>
    </row>
    <row r="13" spans="1:19" s="11" customFormat="1" ht="5.9" customHeight="1" x14ac:dyDescent="0.25">
      <c r="A13" s="298"/>
      <c r="B13" s="110"/>
      <c r="C13" s="28"/>
      <c r="D13" s="28"/>
      <c r="E13" s="28"/>
      <c r="F13" s="28"/>
      <c r="G13" s="28"/>
      <c r="H13" s="28"/>
      <c r="J13" s="65"/>
      <c r="K13" s="65"/>
      <c r="M13" s="28"/>
      <c r="N13" s="84"/>
      <c r="Q13" s="30"/>
      <c r="S13" s="32"/>
    </row>
    <row r="14" spans="1:19" s="4" customFormat="1" ht="13" x14ac:dyDescent="0.25">
      <c r="A14" s="298"/>
      <c r="B14" s="108"/>
      <c r="C14" s="23" t="s">
        <v>13</v>
      </c>
      <c r="D14" s="23"/>
      <c r="E14" s="23"/>
      <c r="F14" s="23"/>
      <c r="G14" s="23"/>
      <c r="H14" s="23"/>
      <c r="J14" s="303"/>
      <c r="K14" s="303"/>
      <c r="L14" s="303"/>
      <c r="M14" s="23"/>
      <c r="N14" s="84" t="s">
        <v>59</v>
      </c>
      <c r="Q14" s="67">
        <f>R_605_V1_P_H_lt_36</f>
        <v>35</v>
      </c>
      <c r="S14" s="66">
        <f>J14*Q14</f>
        <v>0</v>
      </c>
    </row>
    <row r="15" spans="1:19" s="4" customFormat="1" ht="13" x14ac:dyDescent="0.25">
      <c r="A15" s="298"/>
      <c r="B15" s="108"/>
      <c r="C15" s="23" t="s">
        <v>14</v>
      </c>
      <c r="D15" s="23"/>
      <c r="E15" s="23"/>
      <c r="F15" s="23"/>
      <c r="G15" s="23"/>
      <c r="H15" s="23"/>
      <c r="J15" s="303"/>
      <c r="K15" s="303"/>
      <c r="L15" s="303"/>
      <c r="M15" s="23"/>
      <c r="N15" s="84" t="s">
        <v>59</v>
      </c>
      <c r="Q15" s="67">
        <f>R_606_V1_P_H_gt_36</f>
        <v>30</v>
      </c>
      <c r="S15" s="66">
        <f>J15*Q15</f>
        <v>0</v>
      </c>
    </row>
    <row r="16" spans="1:19" s="4" customFormat="1" ht="13" x14ac:dyDescent="0.25">
      <c r="A16" s="298"/>
      <c r="B16" s="108"/>
      <c r="C16" s="23" t="s">
        <v>15</v>
      </c>
      <c r="D16" s="23"/>
      <c r="E16" s="23"/>
      <c r="F16" s="23"/>
      <c r="G16" s="23"/>
      <c r="H16" s="23"/>
      <c r="J16" s="303"/>
      <c r="K16" s="303"/>
      <c r="L16" s="303"/>
      <c r="M16" s="23"/>
      <c r="N16" s="84" t="s">
        <v>59</v>
      </c>
      <c r="Q16" s="67">
        <f>R_608_V1_P_SRAEUMUNG</f>
        <v>20</v>
      </c>
      <c r="S16" s="66">
        <f>J16*Q16</f>
        <v>0</v>
      </c>
    </row>
    <row r="17" spans="1:19" s="4" customFormat="1" ht="13" x14ac:dyDescent="0.25">
      <c r="A17" s="298"/>
      <c r="B17" s="108"/>
      <c r="C17" s="23" t="s">
        <v>16</v>
      </c>
      <c r="D17" s="23"/>
      <c r="E17" s="23"/>
      <c r="F17" s="23"/>
      <c r="G17" s="23"/>
      <c r="H17" s="23"/>
      <c r="J17" s="303"/>
      <c r="K17" s="303"/>
      <c r="L17" s="303"/>
      <c r="M17" s="23"/>
      <c r="N17" s="84" t="s">
        <v>59</v>
      </c>
      <c r="Q17" s="67">
        <f>R_607_V1_P_E_Ndh</f>
        <v>12.5</v>
      </c>
      <c r="S17" s="66">
        <f>J17*Q17</f>
        <v>0</v>
      </c>
    </row>
    <row r="18" spans="1:19" s="11" customFormat="1" ht="5.9" customHeight="1" x14ac:dyDescent="0.25">
      <c r="A18" s="298"/>
      <c r="B18" s="110"/>
      <c r="C18" s="28"/>
      <c r="D18" s="28"/>
      <c r="E18" s="28"/>
      <c r="F18" s="28"/>
      <c r="G18" s="28"/>
      <c r="H18" s="28"/>
      <c r="J18" s="65"/>
      <c r="K18" s="65"/>
      <c r="M18" s="28"/>
      <c r="N18" s="84"/>
      <c r="Q18" s="30"/>
      <c r="S18" s="32"/>
    </row>
    <row r="19" spans="1:19" s="4" customFormat="1" ht="13" x14ac:dyDescent="0.25">
      <c r="A19" s="298"/>
      <c r="B19" s="108"/>
      <c r="C19" s="23" t="s">
        <v>17</v>
      </c>
      <c r="D19" s="23"/>
      <c r="E19" s="23"/>
      <c r="F19" s="23"/>
      <c r="G19" s="23"/>
      <c r="H19" s="23"/>
      <c r="J19" s="303"/>
      <c r="K19" s="303"/>
      <c r="L19" s="303"/>
      <c r="M19" s="23"/>
      <c r="N19" s="84" t="s">
        <v>59</v>
      </c>
      <c r="Q19" s="67">
        <f>R_609_V1_P_BZUG</f>
        <v>20</v>
      </c>
      <c r="S19" s="66">
        <f>J19*Q19</f>
        <v>0</v>
      </c>
    </row>
    <row r="20" spans="1:19" s="4" customFormat="1" ht="13" x14ac:dyDescent="0.25">
      <c r="A20" s="298"/>
      <c r="B20" s="108"/>
      <c r="C20" s="23" t="s">
        <v>18</v>
      </c>
      <c r="D20" s="23"/>
      <c r="E20" s="23"/>
      <c r="F20" s="23"/>
      <c r="G20" s="23"/>
      <c r="H20" s="23"/>
      <c r="J20" s="303"/>
      <c r="K20" s="303"/>
      <c r="L20" s="303"/>
      <c r="M20" s="23"/>
      <c r="N20" s="84" t="s">
        <v>59</v>
      </c>
      <c r="Q20" s="67">
        <f>R_610_V1_P_SKRAN</f>
        <v>35</v>
      </c>
      <c r="S20" s="66">
        <f>J20*Q20</f>
        <v>0</v>
      </c>
    </row>
    <row r="21" spans="1:19" s="4" customFormat="1" ht="13" x14ac:dyDescent="0.25">
      <c r="A21" s="298"/>
      <c r="B21" s="108"/>
      <c r="C21" s="23" t="s">
        <v>19</v>
      </c>
      <c r="D21" s="23"/>
      <c r="E21" s="23"/>
      <c r="F21" s="23"/>
      <c r="G21" s="23"/>
      <c r="H21" s="23"/>
      <c r="J21" s="303"/>
      <c r="K21" s="303"/>
      <c r="L21" s="303"/>
      <c r="M21" s="23"/>
      <c r="N21" s="84" t="s">
        <v>59</v>
      </c>
      <c r="Q21" s="67">
        <f>R_611_V1_P_HELI</f>
        <v>120</v>
      </c>
      <c r="S21" s="66">
        <f>J21*Q21</f>
        <v>0</v>
      </c>
    </row>
    <row r="22" spans="1:19" s="4" customFormat="1" ht="13" x14ac:dyDescent="0.25">
      <c r="A22" s="298"/>
      <c r="B22" s="108"/>
      <c r="C22" s="23" t="s">
        <v>201</v>
      </c>
      <c r="D22" s="23"/>
      <c r="E22" s="23"/>
      <c r="F22" s="23"/>
      <c r="G22" s="23"/>
      <c r="H22" s="23"/>
      <c r="J22" s="303"/>
      <c r="K22" s="303"/>
      <c r="L22" s="303"/>
      <c r="M22" s="23"/>
      <c r="N22" s="84" t="s">
        <v>59</v>
      </c>
      <c r="Q22" s="67">
        <f>R_612_V1_P_PKRAN</f>
        <v>100</v>
      </c>
      <c r="S22" s="66">
        <f>J22*Q22</f>
        <v>0</v>
      </c>
    </row>
    <row r="23" spans="1:19" s="4" customFormat="1" ht="13" x14ac:dyDescent="0.25">
      <c r="A23" s="298"/>
      <c r="B23" s="108"/>
      <c r="C23" s="23" t="s">
        <v>20</v>
      </c>
      <c r="D23" s="23"/>
      <c r="E23" s="23"/>
      <c r="F23" s="23"/>
      <c r="G23" s="23"/>
      <c r="H23" s="23"/>
      <c r="J23" s="303"/>
      <c r="K23" s="303"/>
      <c r="L23" s="303"/>
      <c r="M23" s="23"/>
      <c r="N23" s="84" t="s">
        <v>59</v>
      </c>
      <c r="Q23" s="67">
        <f>R_613_V1_P_ZTRANS</f>
        <v>10</v>
      </c>
      <c r="S23" s="66">
        <f>J23*Q23</f>
        <v>0</v>
      </c>
    </row>
    <row r="24" spans="1:19" s="11" customFormat="1" ht="5.9" customHeight="1" x14ac:dyDescent="0.25">
      <c r="A24" s="298"/>
      <c r="B24" s="110"/>
      <c r="C24" s="28"/>
      <c r="D24" s="28"/>
      <c r="E24" s="28"/>
      <c r="F24" s="28"/>
      <c r="G24" s="28"/>
      <c r="H24" s="28"/>
      <c r="I24" s="29"/>
      <c r="J24" s="29"/>
      <c r="K24" s="29"/>
      <c r="L24" s="29"/>
      <c r="N24" s="28"/>
      <c r="O24" s="30"/>
      <c r="Q24" s="9"/>
      <c r="S24" s="32"/>
    </row>
    <row r="25" spans="1:19" s="4" customFormat="1" ht="13.5" thickBot="1" x14ac:dyDescent="0.3">
      <c r="A25" s="298"/>
      <c r="B25" s="111"/>
      <c r="C25" s="23" t="s">
        <v>80</v>
      </c>
      <c r="D25" s="23"/>
      <c r="E25" s="23"/>
      <c r="F25" s="23"/>
      <c r="G25" s="23"/>
      <c r="H25" s="23"/>
      <c r="I25" s="23"/>
      <c r="J25" s="23"/>
      <c r="K25" s="23"/>
      <c r="L25" s="23"/>
      <c r="M25" s="23"/>
      <c r="N25" s="23"/>
      <c r="O25" s="23"/>
      <c r="P25" s="23"/>
      <c r="Q25" s="28"/>
      <c r="R25" s="28"/>
      <c r="S25" s="113">
        <f>SUM(S8,S10:S12,S14:S17,S19:S23)</f>
        <v>0</v>
      </c>
    </row>
    <row r="26" spans="1:19" s="4" customFormat="1" ht="13.5" thickTop="1" x14ac:dyDescent="0.25">
      <c r="A26" s="199"/>
      <c r="B26" s="23"/>
      <c r="C26" s="23"/>
      <c r="D26" s="23"/>
      <c r="E26" s="23"/>
      <c r="F26" s="23"/>
      <c r="G26" s="23"/>
      <c r="H26" s="23"/>
      <c r="I26" s="23"/>
      <c r="J26" s="23"/>
      <c r="K26" s="23"/>
      <c r="L26" s="23"/>
      <c r="M26" s="23"/>
      <c r="N26" s="23"/>
      <c r="O26" s="23"/>
      <c r="P26" s="23"/>
      <c r="Q26" s="28"/>
      <c r="R26" s="28"/>
      <c r="S26" s="31"/>
    </row>
    <row r="27" spans="1:19" s="4" customFormat="1" ht="15.5" x14ac:dyDescent="0.25">
      <c r="A27" s="298" t="s">
        <v>197</v>
      </c>
      <c r="B27" s="107"/>
      <c r="C27" s="91" t="s">
        <v>194</v>
      </c>
      <c r="D27" s="23"/>
      <c r="E27" s="23"/>
      <c r="F27" s="23"/>
      <c r="G27" s="23"/>
      <c r="H27" s="23"/>
      <c r="I27" s="23"/>
      <c r="J27" s="23"/>
      <c r="K27" s="23"/>
      <c r="L27" s="23"/>
      <c r="M27" s="23"/>
      <c r="N27" s="23"/>
      <c r="O27" s="23"/>
      <c r="P27" s="23"/>
      <c r="Q27" s="28"/>
      <c r="R27" s="28"/>
      <c r="S27" s="31"/>
    </row>
    <row r="28" spans="1:19" s="4" customFormat="1" x14ac:dyDescent="0.25">
      <c r="A28" s="298"/>
      <c r="B28" s="108"/>
      <c r="C28" s="88" t="s">
        <v>131</v>
      </c>
      <c r="E28" s="23"/>
      <c r="F28" s="23"/>
      <c r="G28" s="23"/>
      <c r="H28" s="23"/>
      <c r="N28" s="26" t="s">
        <v>195</v>
      </c>
      <c r="P28" s="26"/>
      <c r="Q28" s="26" t="s">
        <v>21</v>
      </c>
      <c r="S28" s="26" t="s">
        <v>22</v>
      </c>
    </row>
    <row r="29" spans="1:19" s="77" customFormat="1" ht="10" x14ac:dyDescent="0.25">
      <c r="A29" s="298"/>
      <c r="B29" s="109"/>
      <c r="C29" s="78"/>
      <c r="D29" s="78"/>
      <c r="E29" s="78"/>
      <c r="F29" s="78"/>
      <c r="G29" s="78"/>
      <c r="H29" s="78"/>
      <c r="I29" s="78"/>
      <c r="J29" s="78"/>
      <c r="K29" s="78"/>
      <c r="L29" s="78"/>
      <c r="M29" s="78"/>
      <c r="N29" s="84" t="s">
        <v>127</v>
      </c>
      <c r="O29" s="78"/>
      <c r="P29" s="78"/>
      <c r="Q29" s="84" t="s">
        <v>223</v>
      </c>
      <c r="R29" s="78"/>
      <c r="S29" s="198" t="s">
        <v>69</v>
      </c>
    </row>
    <row r="30" spans="1:19" s="77" customFormat="1" ht="13" x14ac:dyDescent="0.25">
      <c r="A30" s="298"/>
      <c r="B30" s="109"/>
      <c r="C30" s="15" t="s">
        <v>220</v>
      </c>
      <c r="D30" s="78"/>
      <c r="E30" s="78"/>
      <c r="F30" s="78"/>
      <c r="G30" s="78"/>
      <c r="H30" s="78"/>
      <c r="I30" s="12"/>
      <c r="J30" s="302"/>
      <c r="K30" s="302"/>
      <c r="L30" s="302"/>
      <c r="M30" s="78"/>
      <c r="N30" s="84" t="s">
        <v>57</v>
      </c>
      <c r="O30" s="203"/>
      <c r="P30" s="78"/>
      <c r="Q30" s="202"/>
      <c r="R30" s="78"/>
      <c r="S30" s="203"/>
    </row>
    <row r="31" spans="1:19" s="4" customFormat="1" ht="13" x14ac:dyDescent="0.25">
      <c r="A31" s="298"/>
      <c r="B31" s="108"/>
      <c r="C31" s="223" t="s">
        <v>224</v>
      </c>
      <c r="D31" s="23"/>
      <c r="E31" s="23"/>
      <c r="F31" s="23"/>
      <c r="G31" s="23"/>
      <c r="H31" s="23"/>
      <c r="I31" s="12"/>
      <c r="J31" s="303"/>
      <c r="K31" s="303"/>
      <c r="L31" s="303"/>
      <c r="M31" s="12"/>
      <c r="N31" s="84" t="s">
        <v>59</v>
      </c>
      <c r="O31" s="12"/>
      <c r="P31" s="12"/>
      <c r="Q31" s="232">
        <v>15</v>
      </c>
      <c r="R31" s="28"/>
      <c r="S31" s="66">
        <f>J31*Q31</f>
        <v>0</v>
      </c>
    </row>
    <row r="32" spans="1:19" s="4" customFormat="1" ht="13" x14ac:dyDescent="0.25">
      <c r="A32" s="298"/>
      <c r="B32" s="108"/>
      <c r="C32" s="223" t="s">
        <v>222</v>
      </c>
      <c r="D32" s="23"/>
      <c r="E32" s="23"/>
      <c r="F32" s="23"/>
      <c r="G32" s="23"/>
      <c r="H32" s="23"/>
      <c r="I32" s="12"/>
      <c r="J32" s="302"/>
      <c r="K32" s="302"/>
      <c r="L32" s="302"/>
      <c r="M32" s="12"/>
      <c r="N32" s="84" t="s">
        <v>57</v>
      </c>
      <c r="O32" s="12"/>
      <c r="P32" s="12"/>
      <c r="Q32" s="231">
        <f>R_614_V2_P_NWPfl</f>
        <v>12</v>
      </c>
      <c r="R32" s="28"/>
      <c r="S32" s="66">
        <f>J32*Q32</f>
        <v>0</v>
      </c>
    </row>
    <row r="33" spans="1:19" s="11" customFormat="1" ht="9" customHeight="1" x14ac:dyDescent="0.25">
      <c r="A33" s="298"/>
      <c r="B33" s="110"/>
      <c r="C33" s="28"/>
      <c r="D33" s="28"/>
      <c r="E33" s="28"/>
      <c r="F33" s="28"/>
      <c r="G33" s="28"/>
      <c r="H33" s="12"/>
      <c r="I33" s="12"/>
      <c r="J33" s="12"/>
      <c r="K33" s="12"/>
      <c r="L33" s="12"/>
      <c r="M33" s="12"/>
      <c r="N33" s="12"/>
      <c r="O33" s="12"/>
      <c r="P33" s="12"/>
      <c r="Q33" s="234" t="s">
        <v>225</v>
      </c>
      <c r="R33" s="28"/>
      <c r="S33" s="32"/>
    </row>
    <row r="34" spans="1:19" s="4" customFormat="1" ht="13.5" thickBot="1" x14ac:dyDescent="0.3">
      <c r="A34" s="298"/>
      <c r="B34" s="111"/>
      <c r="C34" s="23" t="s">
        <v>202</v>
      </c>
      <c r="D34" s="23"/>
      <c r="E34" s="23"/>
      <c r="F34" s="23"/>
      <c r="G34" s="23"/>
      <c r="H34" s="23"/>
      <c r="I34" s="23"/>
      <c r="J34" s="23"/>
      <c r="K34" s="23"/>
      <c r="L34" s="23"/>
      <c r="M34" s="23"/>
      <c r="N34" s="23"/>
      <c r="O34" s="23"/>
      <c r="P34" s="23"/>
      <c r="Q34" s="235" t="s">
        <v>226</v>
      </c>
      <c r="R34" s="23"/>
      <c r="S34" s="114">
        <f>SUM(S31:S32)</f>
        <v>0</v>
      </c>
    </row>
    <row r="35" spans="1:19" s="4" customFormat="1" ht="13.5" thickTop="1" x14ac:dyDescent="0.25">
      <c r="C35" s="23"/>
      <c r="D35" s="23"/>
      <c r="E35" s="23"/>
      <c r="F35" s="23"/>
      <c r="G35" s="23"/>
      <c r="H35" s="23"/>
      <c r="I35" s="23"/>
      <c r="J35" s="23"/>
      <c r="K35" s="23"/>
      <c r="L35" s="23"/>
      <c r="M35" s="23"/>
      <c r="N35" s="23"/>
      <c r="O35" s="23"/>
      <c r="P35" s="23"/>
      <c r="Q35" s="222"/>
      <c r="R35" s="28"/>
      <c r="S35" s="220" t="str">
        <f>IF(qba_R2_V2_maxB_HSb_p&gt;5000,"Maximalbetrag überschritten!","")</f>
        <v/>
      </c>
    </row>
    <row r="36" spans="1:19" s="4" customFormat="1" ht="15.5" x14ac:dyDescent="0.25">
      <c r="A36" s="298" t="s">
        <v>146</v>
      </c>
      <c r="B36" s="107"/>
      <c r="C36" s="91" t="s">
        <v>128</v>
      </c>
    </row>
    <row r="37" spans="1:19" s="4" customFormat="1" x14ac:dyDescent="0.25">
      <c r="A37" s="298"/>
      <c r="B37" s="108"/>
      <c r="C37" s="89" t="s">
        <v>131</v>
      </c>
      <c r="D37" s="23"/>
      <c r="E37" s="23"/>
      <c r="F37" s="23"/>
      <c r="G37" s="23"/>
      <c r="H37" s="23"/>
      <c r="I37" s="23"/>
      <c r="K37" s="23"/>
      <c r="M37" s="23"/>
      <c r="N37" s="26" t="s">
        <v>58</v>
      </c>
      <c r="P37" s="23"/>
      <c r="Q37" s="5" t="s">
        <v>21</v>
      </c>
      <c r="R37" s="11"/>
      <c r="S37" s="26" t="s">
        <v>22</v>
      </c>
    </row>
    <row r="38" spans="1:19" s="77" customFormat="1" ht="10" x14ac:dyDescent="0.25">
      <c r="A38" s="298"/>
      <c r="B38" s="109"/>
      <c r="C38" s="78"/>
      <c r="D38" s="78"/>
      <c r="E38" s="78"/>
      <c r="F38" s="78"/>
      <c r="G38" s="78"/>
      <c r="H38" s="78"/>
      <c r="I38" s="78"/>
      <c r="K38" s="78"/>
      <c r="L38" s="79"/>
      <c r="M38" s="78"/>
      <c r="N38" s="79" t="s">
        <v>127</v>
      </c>
      <c r="P38" s="78"/>
      <c r="Q38" s="126" t="s">
        <v>71</v>
      </c>
      <c r="R38" s="14"/>
      <c r="S38" s="79" t="s">
        <v>69</v>
      </c>
    </row>
    <row r="39" spans="1:19" s="4" customFormat="1" ht="13" x14ac:dyDescent="0.25">
      <c r="A39" s="298"/>
      <c r="B39" s="108"/>
      <c r="C39" s="23" t="s">
        <v>10</v>
      </c>
      <c r="D39" s="23"/>
      <c r="E39" s="23"/>
      <c r="F39" s="23"/>
      <c r="G39" s="23"/>
      <c r="H39" s="23"/>
      <c r="J39" s="302"/>
      <c r="K39" s="302"/>
      <c r="L39" s="302"/>
      <c r="N39" s="78" t="s">
        <v>57</v>
      </c>
      <c r="P39" s="23"/>
      <c r="Q39" s="67">
        <f>R_631_V3_P_JwDiSt</f>
        <v>25</v>
      </c>
      <c r="R39" s="28"/>
      <c r="S39" s="66">
        <f>J39*Q39</f>
        <v>0</v>
      </c>
    </row>
    <row r="40" spans="1:19" s="4" customFormat="1" ht="13" x14ac:dyDescent="0.25">
      <c r="A40" s="298"/>
      <c r="B40" s="108"/>
      <c r="C40" s="23" t="s">
        <v>11</v>
      </c>
      <c r="D40" s="23"/>
      <c r="E40" s="23"/>
      <c r="F40" s="23"/>
      <c r="G40" s="23"/>
      <c r="H40" s="23"/>
      <c r="J40" s="302"/>
      <c r="K40" s="302"/>
      <c r="L40" s="302"/>
      <c r="N40" s="78" t="s">
        <v>57</v>
      </c>
      <c r="P40" s="23"/>
      <c r="Q40" s="67">
        <f>R_632_V3_P_NWPfl</f>
        <v>15</v>
      </c>
      <c r="R40" s="28"/>
      <c r="S40" s="66">
        <f>J40*Q40</f>
        <v>0</v>
      </c>
    </row>
    <row r="41" spans="1:19" s="4" customFormat="1" ht="13" x14ac:dyDescent="0.25">
      <c r="A41" s="298"/>
      <c r="B41" s="108"/>
      <c r="C41" s="23" t="s">
        <v>12</v>
      </c>
      <c r="D41" s="23"/>
      <c r="E41" s="23"/>
      <c r="F41" s="23"/>
      <c r="G41" s="23"/>
      <c r="H41" s="23"/>
      <c r="J41" s="302"/>
      <c r="K41" s="302"/>
      <c r="L41" s="302"/>
      <c r="N41" s="78" t="s">
        <v>57</v>
      </c>
      <c r="P41" s="23"/>
      <c r="Q41" s="67">
        <f>R_633_V3_P_FHFl</f>
        <v>30</v>
      </c>
      <c r="R41" s="28"/>
      <c r="S41" s="66">
        <f>J41*Q41</f>
        <v>0</v>
      </c>
    </row>
    <row r="42" spans="1:19" s="11" customFormat="1" ht="5.9" customHeight="1" x14ac:dyDescent="0.25">
      <c r="A42" s="298"/>
      <c r="B42" s="110"/>
      <c r="C42" s="28"/>
      <c r="D42" s="28"/>
      <c r="E42" s="28"/>
      <c r="F42" s="28"/>
      <c r="G42" s="28"/>
      <c r="H42" s="28"/>
      <c r="I42" s="29"/>
      <c r="J42" s="29"/>
      <c r="K42" s="29"/>
      <c r="L42" s="29"/>
      <c r="N42" s="28"/>
      <c r="O42" s="30"/>
      <c r="P42" s="28"/>
      <c r="Q42" s="28"/>
      <c r="R42" s="28"/>
      <c r="S42" s="32"/>
    </row>
    <row r="43" spans="1:19" s="4" customFormat="1" ht="13.5" thickBot="1" x14ac:dyDescent="0.3">
      <c r="A43" s="298"/>
      <c r="B43" s="111"/>
      <c r="C43" s="23" t="s">
        <v>96</v>
      </c>
      <c r="D43" s="23"/>
      <c r="E43" s="23"/>
      <c r="F43" s="23"/>
      <c r="G43" s="23"/>
      <c r="H43" s="23"/>
      <c r="I43" s="23"/>
      <c r="J43" s="23"/>
      <c r="K43" s="23"/>
      <c r="L43" s="23"/>
      <c r="M43" s="23"/>
      <c r="N43" s="23"/>
      <c r="O43" s="23"/>
      <c r="P43" s="23"/>
      <c r="Q43" s="23"/>
      <c r="R43" s="28"/>
      <c r="S43" s="114">
        <f>SUM(S39:S41)</f>
        <v>0</v>
      </c>
    </row>
    <row r="44" spans="1:19" s="4" customFormat="1" ht="13.5" thickTop="1" x14ac:dyDescent="0.25">
      <c r="C44" s="23"/>
      <c r="D44" s="23"/>
      <c r="E44" s="23"/>
      <c r="F44" s="23"/>
      <c r="G44" s="23"/>
      <c r="H44" s="23"/>
      <c r="I44" s="23"/>
      <c r="J44" s="23"/>
      <c r="K44" s="23"/>
      <c r="L44" s="23"/>
      <c r="M44" s="23"/>
      <c r="N44" s="23"/>
      <c r="O44" s="23"/>
      <c r="P44" s="23"/>
      <c r="Q44" s="23"/>
      <c r="R44" s="28"/>
      <c r="S44" s="38"/>
    </row>
    <row r="45" spans="1:19" s="4" customFormat="1" ht="15.5" x14ac:dyDescent="0.25">
      <c r="A45" s="298" t="s">
        <v>147</v>
      </c>
      <c r="B45" s="107"/>
      <c r="C45" s="91" t="s">
        <v>102</v>
      </c>
    </row>
    <row r="46" spans="1:19" s="4" customFormat="1" x14ac:dyDescent="0.25">
      <c r="A46" s="298"/>
      <c r="B46" s="108"/>
      <c r="C46" s="88" t="s">
        <v>132</v>
      </c>
      <c r="D46" s="23"/>
      <c r="E46" s="23"/>
      <c r="F46" s="23"/>
      <c r="G46" s="23"/>
      <c r="H46" s="23"/>
      <c r="I46" s="23"/>
      <c r="J46" s="23"/>
      <c r="K46" s="23"/>
      <c r="L46" s="23"/>
      <c r="M46" s="23"/>
      <c r="N46" s="23"/>
      <c r="O46" s="23"/>
      <c r="P46" s="23"/>
      <c r="Q46" s="23"/>
      <c r="R46" s="23"/>
      <c r="S46" s="26" t="s">
        <v>22</v>
      </c>
    </row>
    <row r="47" spans="1:19" s="4" customFormat="1" x14ac:dyDescent="0.25">
      <c r="A47" s="298"/>
      <c r="B47" s="108"/>
      <c r="C47" s="88"/>
      <c r="D47" s="23"/>
      <c r="E47" s="23"/>
      <c r="F47" s="23"/>
      <c r="G47" s="23"/>
      <c r="H47" s="23"/>
      <c r="I47" s="23"/>
      <c r="J47" s="23"/>
      <c r="K47" s="23"/>
      <c r="L47" s="23"/>
      <c r="M47" s="23"/>
      <c r="N47" s="26" t="s">
        <v>58</v>
      </c>
      <c r="O47" s="23"/>
      <c r="P47" s="23"/>
      <c r="Q47" s="23"/>
      <c r="R47" s="23"/>
      <c r="S47" s="26"/>
    </row>
    <row r="48" spans="1:19" s="77" customFormat="1" ht="10" x14ac:dyDescent="0.25">
      <c r="A48" s="298"/>
      <c r="B48" s="109"/>
      <c r="C48" s="78"/>
      <c r="D48" s="78"/>
      <c r="E48" s="78"/>
      <c r="F48" s="78"/>
      <c r="G48" s="78"/>
      <c r="H48" s="78"/>
      <c r="I48" s="78"/>
      <c r="J48" s="78"/>
      <c r="K48" s="78"/>
      <c r="L48" s="78"/>
      <c r="M48" s="78"/>
      <c r="N48" s="79" t="s">
        <v>127</v>
      </c>
      <c r="O48" s="78"/>
      <c r="P48" s="78"/>
      <c r="Q48" s="78"/>
      <c r="R48" s="78"/>
      <c r="S48" s="184" t="s">
        <v>69</v>
      </c>
    </row>
    <row r="49" spans="1:19" s="4" customFormat="1" ht="13" x14ac:dyDescent="0.25">
      <c r="A49" s="298"/>
      <c r="B49" s="108"/>
      <c r="C49" s="23" t="s">
        <v>122</v>
      </c>
      <c r="D49" s="23"/>
      <c r="E49" s="23"/>
      <c r="F49" s="23"/>
      <c r="G49" s="23"/>
      <c r="H49" s="23"/>
      <c r="I49" s="12"/>
      <c r="J49" s="302"/>
      <c r="K49" s="302"/>
      <c r="L49" s="302"/>
      <c r="M49" s="12"/>
      <c r="N49" s="186" t="s">
        <v>57</v>
      </c>
      <c r="O49" s="12"/>
      <c r="P49" s="12"/>
      <c r="Q49" s="12"/>
      <c r="R49" s="28"/>
      <c r="S49" s="215"/>
    </row>
    <row r="50" spans="1:19" s="11" customFormat="1" ht="5.9" customHeight="1" x14ac:dyDescent="0.25">
      <c r="A50" s="298"/>
      <c r="B50" s="110"/>
      <c r="C50" s="28"/>
      <c r="D50" s="28"/>
      <c r="E50" s="28"/>
      <c r="F50" s="28"/>
      <c r="G50" s="28"/>
      <c r="H50" s="12"/>
      <c r="I50" s="12"/>
      <c r="J50" s="12"/>
      <c r="K50" s="12"/>
      <c r="L50" s="12"/>
      <c r="M50" s="12"/>
      <c r="N50" s="12"/>
      <c r="O50" s="12"/>
      <c r="P50" s="12"/>
      <c r="Q50" s="12"/>
      <c r="R50" s="28"/>
      <c r="S50" s="32"/>
    </row>
    <row r="51" spans="1:19" s="4" customFormat="1" ht="13.5" thickBot="1" x14ac:dyDescent="0.3">
      <c r="A51" s="298"/>
      <c r="B51" s="111"/>
      <c r="C51" s="23" t="s">
        <v>81</v>
      </c>
      <c r="D51" s="23"/>
      <c r="E51" s="23"/>
      <c r="F51" s="23"/>
      <c r="G51" s="23"/>
      <c r="H51" s="23"/>
      <c r="I51" s="23"/>
      <c r="J51" s="23"/>
      <c r="K51" s="23"/>
      <c r="L51" s="23"/>
      <c r="M51" s="23"/>
      <c r="N51" s="23"/>
      <c r="O51" s="23"/>
      <c r="P51" s="23"/>
      <c r="Q51" s="23"/>
      <c r="R51" s="23"/>
      <c r="S51" s="114">
        <f>SUM(S49)</f>
        <v>0</v>
      </c>
    </row>
    <row r="52" spans="1:19" s="4" customFormat="1" ht="13" thickTop="1" x14ac:dyDescent="0.25"/>
    <row r="53" spans="1:19" s="4" customFormat="1" x14ac:dyDescent="0.25">
      <c r="C53" s="4" t="s">
        <v>91</v>
      </c>
    </row>
    <row r="54" spans="1:19" ht="12.75" customHeight="1" x14ac:dyDescent="0.25">
      <c r="C54" s="304"/>
      <c r="D54" s="305"/>
      <c r="E54" s="305"/>
      <c r="F54" s="305"/>
      <c r="G54" s="305"/>
      <c r="H54" s="305"/>
      <c r="I54" s="305"/>
      <c r="J54" s="305"/>
      <c r="K54" s="305"/>
      <c r="L54" s="305"/>
      <c r="M54" s="305"/>
      <c r="N54" s="305"/>
      <c r="O54" s="305"/>
      <c r="P54" s="305"/>
      <c r="Q54" s="305"/>
      <c r="R54" s="305"/>
      <c r="S54" s="306"/>
    </row>
    <row r="55" spans="1:19" x14ac:dyDescent="0.25">
      <c r="C55" s="307"/>
      <c r="D55" s="308"/>
      <c r="E55" s="308"/>
      <c r="F55" s="308"/>
      <c r="G55" s="308"/>
      <c r="H55" s="308"/>
      <c r="I55" s="308"/>
      <c r="J55" s="308"/>
      <c r="K55" s="308"/>
      <c r="L55" s="308"/>
      <c r="M55" s="308"/>
      <c r="N55" s="308"/>
      <c r="O55" s="308"/>
      <c r="P55" s="308"/>
      <c r="Q55" s="308"/>
      <c r="R55" s="308"/>
      <c r="S55" s="309"/>
    </row>
    <row r="56" spans="1:19" s="4" customFormat="1" x14ac:dyDescent="0.25"/>
    <row r="57" spans="1:19" s="4" customFormat="1" ht="13" x14ac:dyDescent="0.25">
      <c r="C57" s="23" t="s">
        <v>155</v>
      </c>
      <c r="D57" s="23"/>
      <c r="E57" s="23"/>
      <c r="F57" s="23"/>
      <c r="G57" s="23"/>
      <c r="H57" s="23"/>
      <c r="I57" s="23"/>
      <c r="J57" s="23"/>
      <c r="K57" s="23" t="s">
        <v>156</v>
      </c>
      <c r="L57" s="23"/>
      <c r="M57" s="23"/>
      <c r="N57" s="23"/>
      <c r="O57" s="23"/>
      <c r="P57" s="23"/>
      <c r="Q57" s="23"/>
      <c r="R57" s="23"/>
      <c r="S57" s="23"/>
    </row>
    <row r="58" spans="1:19" s="4" customFormat="1" ht="3" customHeight="1" x14ac:dyDescent="0.25">
      <c r="C58" s="27"/>
      <c r="D58" s="27"/>
      <c r="E58" s="27"/>
      <c r="F58" s="23"/>
      <c r="H58" s="23"/>
      <c r="I58" s="23"/>
      <c r="J58" s="23"/>
      <c r="K58" s="27"/>
      <c r="L58" s="27"/>
      <c r="M58" s="27"/>
      <c r="N58" s="23"/>
      <c r="O58" s="23"/>
      <c r="P58" s="23"/>
      <c r="Q58" s="23"/>
      <c r="R58" s="23"/>
      <c r="S58" s="23"/>
    </row>
    <row r="59" spans="1:19" s="4" customFormat="1" ht="13" x14ac:dyDescent="0.25">
      <c r="C59" s="27"/>
      <c r="D59" s="1"/>
      <c r="E59" s="27"/>
      <c r="F59" s="23" t="s">
        <v>25</v>
      </c>
      <c r="H59" s="23"/>
      <c r="I59" s="23"/>
      <c r="J59" s="23"/>
      <c r="K59" s="27"/>
      <c r="L59" s="1"/>
      <c r="M59" s="27"/>
      <c r="N59" s="23" t="s">
        <v>28</v>
      </c>
      <c r="O59" s="23"/>
      <c r="P59" s="23"/>
      <c r="Q59" s="23"/>
      <c r="R59" s="23"/>
      <c r="S59" s="23"/>
    </row>
    <row r="60" spans="1:19" s="4" customFormat="1" ht="3" customHeight="1" x14ac:dyDescent="0.25">
      <c r="C60" s="27"/>
      <c r="D60" s="34"/>
      <c r="E60" s="27"/>
      <c r="F60" s="23"/>
      <c r="H60" s="23"/>
      <c r="I60" s="23"/>
      <c r="J60" s="23"/>
      <c r="K60" s="27"/>
      <c r="L60" s="34"/>
      <c r="M60" s="27"/>
      <c r="N60" s="23"/>
      <c r="O60" s="23"/>
      <c r="P60" s="23"/>
      <c r="Q60" s="23"/>
      <c r="R60" s="23"/>
      <c r="S60" s="23"/>
    </row>
    <row r="61" spans="1:19" s="4" customFormat="1" ht="13" x14ac:dyDescent="0.25">
      <c r="C61" s="27"/>
      <c r="D61" s="1"/>
      <c r="E61" s="27"/>
      <c r="F61" s="23" t="s">
        <v>26</v>
      </c>
      <c r="H61" s="23"/>
      <c r="I61" s="23"/>
      <c r="J61" s="23"/>
      <c r="K61" s="27"/>
      <c r="L61" s="1"/>
      <c r="M61" s="27"/>
      <c r="N61" s="23" t="s">
        <v>29</v>
      </c>
      <c r="O61" s="23"/>
      <c r="P61" s="23"/>
      <c r="Q61" s="23"/>
      <c r="R61" s="23"/>
      <c r="S61" s="23"/>
    </row>
    <row r="62" spans="1:19" s="4" customFormat="1" ht="3" customHeight="1" x14ac:dyDescent="0.25">
      <c r="C62" s="27"/>
      <c r="D62" s="34"/>
      <c r="E62" s="27"/>
      <c r="F62" s="23"/>
      <c r="H62" s="23"/>
      <c r="I62" s="23"/>
      <c r="J62" s="23"/>
      <c r="K62" s="27"/>
      <c r="L62" s="34"/>
      <c r="M62" s="27"/>
      <c r="N62" s="23"/>
      <c r="O62" s="23"/>
      <c r="P62" s="23"/>
      <c r="Q62" s="23"/>
      <c r="R62" s="23"/>
      <c r="S62" s="23"/>
    </row>
    <row r="63" spans="1:19" s="4" customFormat="1" ht="13" x14ac:dyDescent="0.25">
      <c r="C63" s="27"/>
      <c r="D63" s="1"/>
      <c r="E63" s="27"/>
      <c r="F63" s="23" t="s">
        <v>177</v>
      </c>
      <c r="H63" s="23"/>
      <c r="I63" s="23"/>
      <c r="J63" s="23"/>
      <c r="K63" s="27"/>
      <c r="L63" s="1"/>
      <c r="M63" s="27"/>
      <c r="N63" s="23" t="s">
        <v>30</v>
      </c>
      <c r="O63" s="23"/>
      <c r="P63" s="23"/>
      <c r="Q63" s="23"/>
      <c r="R63" s="23"/>
      <c r="S63" s="23"/>
    </row>
    <row r="64" spans="1:19" s="4" customFormat="1" ht="3" customHeight="1" x14ac:dyDescent="0.25">
      <c r="C64" s="27"/>
      <c r="D64" s="34"/>
      <c r="E64" s="27"/>
      <c r="F64" s="23"/>
      <c r="H64" s="23"/>
      <c r="I64" s="23"/>
      <c r="J64" s="23"/>
      <c r="K64" s="27"/>
      <c r="L64" s="34"/>
      <c r="M64" s="27"/>
      <c r="N64" s="23"/>
      <c r="O64" s="23"/>
      <c r="P64" s="23"/>
      <c r="Q64" s="23"/>
      <c r="R64" s="23"/>
      <c r="S64" s="23"/>
    </row>
    <row r="65" spans="3:19" s="4" customFormat="1" ht="13" x14ac:dyDescent="0.25">
      <c r="C65" s="27"/>
      <c r="D65" s="1"/>
      <c r="E65" s="27"/>
      <c r="F65" s="23" t="s">
        <v>27</v>
      </c>
      <c r="G65" s="290"/>
      <c r="H65" s="290"/>
      <c r="I65" s="290"/>
      <c r="J65" s="23"/>
      <c r="K65" s="27"/>
      <c r="L65" s="1"/>
      <c r="M65" s="27"/>
      <c r="N65" s="23" t="s">
        <v>219</v>
      </c>
      <c r="O65" s="104"/>
    </row>
    <row r="66" spans="3:19" s="4" customFormat="1" ht="3" customHeight="1" x14ac:dyDescent="0.25">
      <c r="C66" s="27"/>
      <c r="D66" s="27"/>
      <c r="E66" s="27"/>
      <c r="F66" s="23"/>
      <c r="H66" s="23"/>
      <c r="I66" s="23"/>
      <c r="J66" s="23"/>
      <c r="K66" s="27"/>
      <c r="L66" s="27"/>
      <c r="M66" s="27"/>
      <c r="N66" s="23"/>
      <c r="O66" s="23"/>
      <c r="P66" s="23"/>
      <c r="Q66" s="23"/>
      <c r="R66" s="23"/>
      <c r="S66" s="23"/>
    </row>
    <row r="67" spans="3:19" s="4" customFormat="1" ht="13" x14ac:dyDescent="0.25">
      <c r="J67" s="23"/>
      <c r="K67" s="27"/>
      <c r="L67" s="1"/>
      <c r="M67" s="27"/>
      <c r="N67" s="23" t="s">
        <v>27</v>
      </c>
      <c r="O67" s="104"/>
      <c r="P67" s="290"/>
      <c r="Q67" s="290"/>
      <c r="R67" s="290"/>
      <c r="S67" s="290"/>
    </row>
    <row r="68" spans="3:19" s="4" customFormat="1" ht="3" customHeight="1" x14ac:dyDescent="0.25">
      <c r="F68" s="23"/>
      <c r="H68" s="23"/>
      <c r="I68" s="23"/>
      <c r="J68" s="23"/>
      <c r="K68" s="27"/>
      <c r="L68" s="27"/>
      <c r="M68" s="27"/>
      <c r="N68" s="23"/>
      <c r="O68" s="23"/>
      <c r="P68" s="23"/>
      <c r="Q68" s="23"/>
      <c r="R68" s="23"/>
      <c r="S68" s="23"/>
    </row>
    <row r="69" spans="3:19" s="4" customFormat="1" x14ac:dyDescent="0.25"/>
    <row r="70" spans="3:19" s="4" customFormat="1" x14ac:dyDescent="0.25">
      <c r="C70" s="4" t="s">
        <v>89</v>
      </c>
    </row>
    <row r="71" spans="3:19" ht="12.65" customHeight="1" x14ac:dyDescent="0.25">
      <c r="C71" s="4"/>
      <c r="D71" s="4"/>
      <c r="E71" s="4"/>
      <c r="F71" s="4"/>
      <c r="G71" s="4"/>
      <c r="H71" s="4"/>
      <c r="I71" s="4"/>
      <c r="J71" s="4"/>
      <c r="K71" s="4"/>
      <c r="L71" s="4"/>
      <c r="M71" s="4"/>
      <c r="N71" s="4"/>
      <c r="O71" s="300"/>
      <c r="P71" s="300"/>
      <c r="Q71" s="300"/>
      <c r="R71" s="300"/>
      <c r="S71" s="300"/>
    </row>
    <row r="72" spans="3:19" ht="13" customHeight="1" x14ac:dyDescent="0.25">
      <c r="C72" s="23" t="s">
        <v>31</v>
      </c>
      <c r="D72" s="23"/>
      <c r="E72" s="23"/>
      <c r="F72" s="23"/>
      <c r="G72" s="275"/>
      <c r="H72" s="276"/>
      <c r="I72" s="276"/>
      <c r="J72" s="276"/>
      <c r="K72" s="276"/>
      <c r="L72" s="11"/>
      <c r="M72" s="28"/>
      <c r="N72" s="87" t="s">
        <v>331</v>
      </c>
      <c r="O72" s="301"/>
      <c r="P72" s="301"/>
      <c r="Q72" s="301"/>
      <c r="R72" s="301"/>
      <c r="S72" s="301"/>
    </row>
    <row r="73" spans="3:19" x14ac:dyDescent="0.25">
      <c r="C73" s="4"/>
      <c r="D73" s="4"/>
      <c r="E73" s="4"/>
      <c r="F73" s="4"/>
      <c r="G73" s="4"/>
      <c r="H73" s="11"/>
      <c r="I73" s="11"/>
      <c r="J73" s="11"/>
      <c r="K73" s="11"/>
      <c r="L73" s="11"/>
      <c r="M73" s="11"/>
      <c r="N73" s="277" t="s">
        <v>79</v>
      </c>
      <c r="O73" s="299"/>
      <c r="P73" s="299"/>
      <c r="Q73" s="299"/>
      <c r="R73" s="299"/>
      <c r="S73" s="299"/>
    </row>
    <row r="74" spans="3:19" x14ac:dyDescent="0.25">
      <c r="H74" s="122"/>
      <c r="I74" s="122"/>
      <c r="J74" s="122"/>
      <c r="K74" s="122"/>
      <c r="L74" s="122"/>
      <c r="M74" s="122"/>
      <c r="N74" s="122"/>
    </row>
  </sheetData>
  <sheetProtection algorithmName="SHA-512" hashValue="TGydTkFGpNKRWXnn1Z8GGucu5jSuruMMai4rIp+lllivZraQVzXaz6yH3CmA/mbOHzIpXAS5UuVD4uLFLWkFVQ==" saltValue="ZhDQfo+cezTNhE3RVS4IRw==" spinCount="100000" sheet="1" selectLockedCells="1"/>
  <mergeCells count="29">
    <mergeCell ref="A27:A34"/>
    <mergeCell ref="J22:L22"/>
    <mergeCell ref="J23:L23"/>
    <mergeCell ref="C54:S55"/>
    <mergeCell ref="J15:L15"/>
    <mergeCell ref="J16:L16"/>
    <mergeCell ref="J17:L17"/>
    <mergeCell ref="J19:L19"/>
    <mergeCell ref="J20:L20"/>
    <mergeCell ref="J49:L49"/>
    <mergeCell ref="J31:L31"/>
    <mergeCell ref="J30:L30"/>
    <mergeCell ref="J32:L32"/>
    <mergeCell ref="P67:S67"/>
    <mergeCell ref="A5:A25"/>
    <mergeCell ref="A36:A43"/>
    <mergeCell ref="A45:A51"/>
    <mergeCell ref="O73:S73"/>
    <mergeCell ref="O71:S72"/>
    <mergeCell ref="J39:L39"/>
    <mergeCell ref="J40:L40"/>
    <mergeCell ref="J41:L41"/>
    <mergeCell ref="G65:I65"/>
    <mergeCell ref="J8:L8"/>
    <mergeCell ref="J10:L10"/>
    <mergeCell ref="J11:L11"/>
    <mergeCell ref="J12:L12"/>
    <mergeCell ref="J14:L14"/>
    <mergeCell ref="J21:L21"/>
  </mergeCells>
  <conditionalFormatting sqref="J8 J10:L12 J14:L17 J19:L23">
    <cfRule type="expression" dxfId="27" priority="72">
      <formula>g_R6_V_Index=1</formula>
    </cfRule>
  </conditionalFormatting>
  <conditionalFormatting sqref="J49 S49">
    <cfRule type="expression" dxfId="26" priority="143">
      <formula>g_R6_V_Index=4</formula>
    </cfRule>
  </conditionalFormatting>
  <conditionalFormatting sqref="C45:S51 C5:S34">
    <cfRule type="expression" dxfId="25" priority="70">
      <formula>g_R6_V_Index=3</formula>
    </cfRule>
  </conditionalFormatting>
  <conditionalFormatting sqref="C5:S43">
    <cfRule type="expression" dxfId="24" priority="71">
      <formula>g_R6_V_Index=4</formula>
    </cfRule>
  </conditionalFormatting>
  <conditionalFormatting sqref="J39:L41">
    <cfRule type="expression" dxfId="23" priority="141">
      <formula>g_R6_V_Index=3</formula>
    </cfRule>
  </conditionalFormatting>
  <conditionalFormatting sqref="Q31 J30:L32">
    <cfRule type="expression" dxfId="22" priority="73">
      <formula>g_R6_V_Index=2</formula>
    </cfRule>
  </conditionalFormatting>
  <conditionalFormatting sqref="C5:S25 C36:S51">
    <cfRule type="expression" dxfId="21" priority="4">
      <formula>g_R6_V_Index=2</formula>
    </cfRule>
  </conditionalFormatting>
  <conditionalFormatting sqref="C27:S51">
    <cfRule type="expression" dxfId="20" priority="3">
      <formula>g_R6_V_Index=1</formula>
    </cfRule>
  </conditionalFormatting>
  <conditionalFormatting sqref="S34">
    <cfRule type="cellIs" dxfId="19" priority="1" operator="greaterThan">
      <formula>5000</formula>
    </cfRule>
  </conditionalFormatting>
  <dataValidations disablePrompts="1" count="1">
    <dataValidation allowBlank="1" showDropDown="1" showInputMessage="1" showErrorMessage="1" sqref="Q32" xr:uid="{00000000-0002-0000-0200-000000000000}"/>
  </dataValidations>
  <pageMargins left="0.35433070866141736" right="0.51181102362204722" top="0.78740157480314965" bottom="0.59055118110236227" header="0.31496062992125984" footer="0.31496062992125984"/>
  <pageSetup paperSize="9" scale="87" orientation="portrait" blackAndWhite="1" r:id="rId1"/>
  <headerFooter>
    <oddHeader>&amp;L&amp;9           Kanton Zürich, ALN, Abteilung Wald&amp;R&amp;6Vers. 01.01.21</oddHeader>
    <oddFooter>&amp;R&amp;6   Datei: &amp;F  /  Register: &amp;A  /  Seite &amp;"Arial,Fett"2&amp;"Arial,Standard" von 5</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1000000}">
          <x14:formula1>
            <xm:f>'Ansaetze &amp; Parameter'!$C$68:$C$70</xm:f>
          </x14:formula1>
          <xm:sqref>Q31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S73"/>
  <sheetViews>
    <sheetView showGridLines="0" showRowColHeaders="0" zoomScaleNormal="100" zoomScaleSheetLayoutView="100" zoomScalePageLayoutView="110" workbookViewId="0">
      <selection activeCell="N10" sqref="N10"/>
    </sheetView>
  </sheetViews>
  <sheetFormatPr baseColWidth="10" defaultColWidth="11.26953125" defaultRowHeight="12.5" x14ac:dyDescent="0.25"/>
  <cols>
    <col min="1" max="1" width="2.54296875" style="33" customWidth="1"/>
    <col min="2" max="2" width="2.7265625" style="33" customWidth="1"/>
    <col min="3" max="3" width="0.81640625" style="33" customWidth="1"/>
    <col min="4" max="4" width="2.7265625" style="33" customWidth="1"/>
    <col min="5" max="5" width="0.81640625" style="33" customWidth="1"/>
    <col min="6" max="6" width="6.26953125" style="33" customWidth="1"/>
    <col min="7" max="7" width="14.1796875" style="33" customWidth="1"/>
    <col min="8" max="8" width="7.81640625" style="33" customWidth="1"/>
    <col min="9" max="9" width="5.54296875" style="33" customWidth="1"/>
    <col min="10" max="10" width="4.54296875" style="33" customWidth="1"/>
    <col min="11" max="11" width="0.81640625" style="33" customWidth="1"/>
    <col min="12" max="12" width="2.7265625" style="33" customWidth="1"/>
    <col min="13" max="13" width="0.81640625" style="33" customWidth="1"/>
    <col min="14" max="14" width="10.7265625" style="33" customWidth="1"/>
    <col min="15" max="15" width="4.1796875" style="33" customWidth="1"/>
    <col min="16" max="16" width="3.54296875" style="33" customWidth="1"/>
    <col min="17" max="17" width="10.1796875" style="33" customWidth="1"/>
    <col min="18" max="18" width="1.1796875" style="33" customWidth="1"/>
    <col min="19" max="19" width="11.26953125" style="33" customWidth="1"/>
    <col min="20" max="20" width="2.7265625" style="33" customWidth="1"/>
    <col min="21" max="16384" width="11.26953125" style="33"/>
  </cols>
  <sheetData>
    <row r="1" spans="1:19" s="25" customFormat="1" ht="20" x14ac:dyDescent="0.25">
      <c r="C1" s="25" t="s">
        <v>0</v>
      </c>
      <c r="S1" s="195" t="str">
        <f>IF(ISBLANK(R_107_SWO_Nr),"","Objekt-Nr./n " &amp; R_107_SWO_Nr)</f>
        <v/>
      </c>
    </row>
    <row r="2" spans="1:19" s="4" customFormat="1" x14ac:dyDescent="0.25"/>
    <row r="3" spans="1:19" s="4" customFormat="1" ht="20" x14ac:dyDescent="0.25">
      <c r="C3" s="3" t="s">
        <v>174</v>
      </c>
      <c r="D3" s="25"/>
    </row>
    <row r="4" spans="1:19" s="4" customFormat="1" x14ac:dyDescent="0.25"/>
    <row r="5" spans="1:19" s="4" customFormat="1" ht="15.5" x14ac:dyDescent="0.25">
      <c r="A5" s="298" t="s">
        <v>207</v>
      </c>
      <c r="B5" s="107"/>
      <c r="C5" s="91" t="s">
        <v>205</v>
      </c>
    </row>
    <row r="6" spans="1:19" s="4" customFormat="1" x14ac:dyDescent="0.25">
      <c r="A6" s="298"/>
      <c r="B6" s="108"/>
      <c r="C6" s="81" t="s">
        <v>191</v>
      </c>
      <c r="E6" s="23"/>
      <c r="F6" s="23"/>
      <c r="G6" s="23"/>
      <c r="H6" s="23"/>
      <c r="O6" s="26" t="s">
        <v>130</v>
      </c>
      <c r="P6" s="26"/>
      <c r="Q6" s="26" t="s">
        <v>21</v>
      </c>
      <c r="S6" s="26" t="s">
        <v>22</v>
      </c>
    </row>
    <row r="7" spans="1:19" s="77" customFormat="1" ht="10" x14ac:dyDescent="0.25">
      <c r="A7" s="298"/>
      <c r="B7" s="109"/>
      <c r="C7" s="78"/>
      <c r="D7" s="78"/>
      <c r="E7" s="78"/>
      <c r="F7" s="78"/>
      <c r="G7" s="78"/>
      <c r="H7" s="78"/>
      <c r="I7" s="310" t="s">
        <v>127</v>
      </c>
      <c r="J7" s="310"/>
      <c r="N7" s="226" t="s">
        <v>129</v>
      </c>
      <c r="O7" s="79"/>
      <c r="P7" s="79"/>
      <c r="Q7" s="79" t="s">
        <v>158</v>
      </c>
      <c r="S7" s="79" t="s">
        <v>69</v>
      </c>
    </row>
    <row r="8" spans="1:19" s="4" customFormat="1" ht="13" x14ac:dyDescent="0.3">
      <c r="A8" s="298"/>
      <c r="B8" s="108"/>
      <c r="C8" s="23" t="s">
        <v>23</v>
      </c>
      <c r="D8" s="23"/>
      <c r="E8" s="23"/>
      <c r="F8" s="23"/>
      <c r="G8" s="23"/>
      <c r="H8" s="23"/>
      <c r="I8" s="312">
        <f>R_201_V1_Fl_p</f>
        <v>0</v>
      </c>
      <c r="J8" s="312"/>
      <c r="K8" s="40"/>
      <c r="L8" s="40"/>
      <c r="M8" s="40"/>
      <c r="N8" s="214"/>
      <c r="O8" s="84" t="s">
        <v>57</v>
      </c>
      <c r="Q8" s="67">
        <f>R_601_V1_P_E_P</f>
        <v>50</v>
      </c>
      <c r="S8" s="66">
        <f>N8*Q8</f>
        <v>0</v>
      </c>
    </row>
    <row r="9" spans="1:19" s="11" customFormat="1" ht="5.9" customHeight="1" x14ac:dyDescent="0.25">
      <c r="A9" s="298"/>
      <c r="B9" s="110"/>
      <c r="C9" s="28"/>
      <c r="D9" s="28"/>
      <c r="E9" s="28"/>
      <c r="F9" s="28"/>
      <c r="G9" s="28"/>
      <c r="H9" s="28"/>
      <c r="I9" s="83"/>
      <c r="J9" s="83"/>
      <c r="N9" s="65"/>
      <c r="O9" s="84"/>
      <c r="Q9" s="30"/>
      <c r="S9" s="32"/>
    </row>
    <row r="10" spans="1:19" s="4" customFormat="1" ht="13" x14ac:dyDescent="0.3">
      <c r="A10" s="298"/>
      <c r="B10" s="108"/>
      <c r="C10" s="23" t="s">
        <v>157</v>
      </c>
      <c r="D10" s="23"/>
      <c r="E10" s="23"/>
      <c r="F10" s="23"/>
      <c r="G10" s="23"/>
      <c r="H10" s="23"/>
      <c r="I10" s="312">
        <f>R_202_V1_JwDiSt_p</f>
        <v>0</v>
      </c>
      <c r="J10" s="312"/>
      <c r="K10" s="40"/>
      <c r="L10" s="40"/>
      <c r="M10" s="40"/>
      <c r="N10" s="214"/>
      <c r="O10" s="84" t="s">
        <v>57</v>
      </c>
      <c r="Q10" s="67">
        <f>R_602_V1_P_JwDiSt</f>
        <v>20</v>
      </c>
      <c r="S10" s="66">
        <f>N10*Q10</f>
        <v>0</v>
      </c>
    </row>
    <row r="11" spans="1:19" s="4" customFormat="1" ht="13" x14ac:dyDescent="0.3">
      <c r="A11" s="298"/>
      <c r="B11" s="108"/>
      <c r="C11" s="23" t="s">
        <v>11</v>
      </c>
      <c r="D11" s="23"/>
      <c r="E11" s="23"/>
      <c r="F11" s="23"/>
      <c r="G11" s="23"/>
      <c r="H11" s="23"/>
      <c r="I11" s="312">
        <f>R_203_V1_NWPfl_p</f>
        <v>0</v>
      </c>
      <c r="J11" s="312"/>
      <c r="K11" s="40"/>
      <c r="L11" s="40"/>
      <c r="M11" s="40"/>
      <c r="N11" s="214"/>
      <c r="O11" s="84" t="s">
        <v>57</v>
      </c>
      <c r="Q11" s="67">
        <f>R_603_V1_P_NWPfl</f>
        <v>12</v>
      </c>
      <c r="S11" s="66">
        <f>N11*Q11</f>
        <v>0</v>
      </c>
    </row>
    <row r="12" spans="1:19" s="4" customFormat="1" ht="13" x14ac:dyDescent="0.3">
      <c r="A12" s="298"/>
      <c r="B12" s="108"/>
      <c r="C12" s="23" t="s">
        <v>12</v>
      </c>
      <c r="D12" s="23"/>
      <c r="E12" s="23"/>
      <c r="F12" s="23"/>
      <c r="G12" s="23"/>
      <c r="H12" s="23"/>
      <c r="I12" s="312">
        <f>R_204_V1_FHFl_p</f>
        <v>0</v>
      </c>
      <c r="J12" s="312"/>
      <c r="K12" s="40"/>
      <c r="L12" s="40"/>
      <c r="M12" s="40"/>
      <c r="N12" s="214"/>
      <c r="O12" s="84" t="s">
        <v>57</v>
      </c>
      <c r="Q12" s="67">
        <f>R_604_V1_P_NWPfl</f>
        <v>24</v>
      </c>
      <c r="S12" s="66">
        <f>N12*Q12</f>
        <v>0</v>
      </c>
    </row>
    <row r="13" spans="1:19" s="11" customFormat="1" ht="5.9" customHeight="1" x14ac:dyDescent="0.25">
      <c r="A13" s="298"/>
      <c r="B13" s="110"/>
      <c r="C13" s="28"/>
      <c r="D13" s="28"/>
      <c r="E13" s="28"/>
      <c r="F13" s="28"/>
      <c r="G13" s="28"/>
      <c r="H13" s="28"/>
      <c r="I13" s="83"/>
      <c r="J13" s="83"/>
      <c r="N13" s="65"/>
      <c r="O13" s="84"/>
      <c r="Q13" s="30"/>
      <c r="S13" s="32"/>
    </row>
    <row r="14" spans="1:19" s="4" customFormat="1" ht="13" x14ac:dyDescent="0.3">
      <c r="A14" s="298"/>
      <c r="B14" s="108"/>
      <c r="C14" s="23" t="s">
        <v>13</v>
      </c>
      <c r="D14" s="23"/>
      <c r="E14" s="23"/>
      <c r="F14" s="23"/>
      <c r="G14" s="23"/>
      <c r="H14" s="23"/>
      <c r="I14" s="311">
        <f>R_205_V1_H_lt_36_p</f>
        <v>0</v>
      </c>
      <c r="J14" s="311"/>
      <c r="K14" s="40"/>
      <c r="L14" s="40"/>
      <c r="M14" s="40"/>
      <c r="N14" s="213"/>
      <c r="O14" s="84" t="s">
        <v>59</v>
      </c>
      <c r="Q14" s="67">
        <f>R_605_V1_P_H_lt_36</f>
        <v>35</v>
      </c>
      <c r="S14" s="66">
        <f>N14*Q14</f>
        <v>0</v>
      </c>
    </row>
    <row r="15" spans="1:19" s="4" customFormat="1" ht="13" x14ac:dyDescent="0.3">
      <c r="A15" s="298"/>
      <c r="B15" s="108"/>
      <c r="C15" s="23" t="s">
        <v>14</v>
      </c>
      <c r="D15" s="23"/>
      <c r="E15" s="23"/>
      <c r="F15" s="23"/>
      <c r="G15" s="23"/>
      <c r="H15" s="23"/>
      <c r="I15" s="311">
        <f>R_206_V1_H_gt_36_p</f>
        <v>0</v>
      </c>
      <c r="J15" s="311"/>
      <c r="K15" s="40"/>
      <c r="L15" s="40"/>
      <c r="M15" s="40"/>
      <c r="N15" s="213"/>
      <c r="O15" s="84" t="s">
        <v>59</v>
      </c>
      <c r="Q15" s="67">
        <f>R_606_V1_P_H_gt_36</f>
        <v>30</v>
      </c>
      <c r="S15" s="66">
        <f>N15*Q15</f>
        <v>0</v>
      </c>
    </row>
    <row r="16" spans="1:19" s="4" customFormat="1" ht="13" x14ac:dyDescent="0.3">
      <c r="A16" s="298"/>
      <c r="B16" s="108"/>
      <c r="C16" s="23" t="s">
        <v>15</v>
      </c>
      <c r="D16" s="23"/>
      <c r="E16" s="23"/>
      <c r="F16" s="23"/>
      <c r="G16" s="23"/>
      <c r="H16" s="23"/>
      <c r="I16" s="311">
        <f>R_207_V1_SRAEUMUNG_p</f>
        <v>0</v>
      </c>
      <c r="J16" s="311"/>
      <c r="K16" s="40"/>
      <c r="L16" s="40"/>
      <c r="M16" s="40"/>
      <c r="N16" s="213"/>
      <c r="O16" s="84" t="s">
        <v>59</v>
      </c>
      <c r="Q16" s="67">
        <f>R_608_V1_P_SRAEUMUNG</f>
        <v>20</v>
      </c>
      <c r="S16" s="66">
        <f>N16*Q16</f>
        <v>0</v>
      </c>
    </row>
    <row r="17" spans="1:19" s="4" customFormat="1" ht="13" x14ac:dyDescent="0.3">
      <c r="A17" s="298"/>
      <c r="B17" s="108"/>
      <c r="C17" s="23" t="s">
        <v>16</v>
      </c>
      <c r="D17" s="23"/>
      <c r="E17" s="23"/>
      <c r="F17" s="23"/>
      <c r="G17" s="23"/>
      <c r="H17" s="23"/>
      <c r="I17" s="311">
        <f>R_208_V1_E_Ndh_p</f>
        <v>0</v>
      </c>
      <c r="J17" s="311"/>
      <c r="K17" s="40"/>
      <c r="L17" s="40"/>
      <c r="M17" s="40"/>
      <c r="N17" s="213"/>
      <c r="O17" s="84" t="s">
        <v>59</v>
      </c>
      <c r="Q17" s="67">
        <f>R_607_V1_P_E_Ndh</f>
        <v>12.5</v>
      </c>
      <c r="S17" s="66">
        <f>N17*Q17</f>
        <v>0</v>
      </c>
    </row>
    <row r="18" spans="1:19" s="11" customFormat="1" ht="5.9" customHeight="1" x14ac:dyDescent="0.25">
      <c r="A18" s="298"/>
      <c r="B18" s="110"/>
      <c r="C18" s="28"/>
      <c r="D18" s="28"/>
      <c r="E18" s="28"/>
      <c r="F18" s="28"/>
      <c r="G18" s="28"/>
      <c r="H18" s="28"/>
      <c r="I18" s="83"/>
      <c r="J18" s="83"/>
      <c r="N18" s="65"/>
      <c r="O18" s="84"/>
      <c r="Q18" s="30"/>
      <c r="S18" s="32"/>
    </row>
    <row r="19" spans="1:19" s="4" customFormat="1" ht="13" x14ac:dyDescent="0.3">
      <c r="A19" s="298"/>
      <c r="B19" s="108"/>
      <c r="C19" s="23" t="s">
        <v>17</v>
      </c>
      <c r="D19" s="23"/>
      <c r="E19" s="23"/>
      <c r="F19" s="23"/>
      <c r="G19" s="23"/>
      <c r="H19" s="23"/>
      <c r="I19" s="311">
        <f>R_209_V1_BZUG_p</f>
        <v>0</v>
      </c>
      <c r="J19" s="311"/>
      <c r="K19" s="40"/>
      <c r="L19" s="40"/>
      <c r="M19" s="40"/>
      <c r="N19" s="213"/>
      <c r="O19" s="84" t="s">
        <v>59</v>
      </c>
      <c r="Q19" s="67">
        <f>R_609_V1_P_BZUG</f>
        <v>20</v>
      </c>
      <c r="S19" s="66">
        <f>N19*Q19</f>
        <v>0</v>
      </c>
    </row>
    <row r="20" spans="1:19" s="4" customFormat="1" ht="13" x14ac:dyDescent="0.3">
      <c r="A20" s="298"/>
      <c r="B20" s="108"/>
      <c r="C20" s="23" t="s">
        <v>18</v>
      </c>
      <c r="D20" s="23"/>
      <c r="E20" s="23"/>
      <c r="F20" s="23"/>
      <c r="G20" s="23"/>
      <c r="H20" s="23"/>
      <c r="I20" s="311">
        <f>R_210_V1_SKRAN_p</f>
        <v>0</v>
      </c>
      <c r="J20" s="311"/>
      <c r="K20" s="40"/>
      <c r="L20" s="40"/>
      <c r="M20" s="40"/>
      <c r="N20" s="213"/>
      <c r="O20" s="84" t="s">
        <v>59</v>
      </c>
      <c r="Q20" s="67">
        <f>R_610_V1_P_SKRAN</f>
        <v>35</v>
      </c>
      <c r="S20" s="66">
        <f>N20*Q20</f>
        <v>0</v>
      </c>
    </row>
    <row r="21" spans="1:19" s="4" customFormat="1" ht="13" x14ac:dyDescent="0.3">
      <c r="A21" s="298"/>
      <c r="B21" s="108"/>
      <c r="C21" s="23" t="s">
        <v>19</v>
      </c>
      <c r="D21" s="23"/>
      <c r="E21" s="23"/>
      <c r="F21" s="23"/>
      <c r="G21" s="23"/>
      <c r="H21" s="23"/>
      <c r="I21" s="311">
        <f>R_211_V1_HELI_p</f>
        <v>0</v>
      </c>
      <c r="J21" s="311"/>
      <c r="K21" s="40"/>
      <c r="L21" s="40"/>
      <c r="M21" s="40"/>
      <c r="N21" s="213"/>
      <c r="O21" s="84" t="s">
        <v>59</v>
      </c>
      <c r="Q21" s="67">
        <f>R_611_V1_P_HELI</f>
        <v>120</v>
      </c>
      <c r="S21" s="66">
        <f>N21*Q21</f>
        <v>0</v>
      </c>
    </row>
    <row r="22" spans="1:19" s="4" customFormat="1" ht="13" x14ac:dyDescent="0.3">
      <c r="A22" s="298"/>
      <c r="B22" s="108"/>
      <c r="C22" s="23" t="s">
        <v>201</v>
      </c>
      <c r="D22" s="23"/>
      <c r="E22" s="23"/>
      <c r="F22" s="23"/>
      <c r="G22" s="23"/>
      <c r="H22" s="23"/>
      <c r="I22" s="311">
        <f>R_212_V1_PKRAN_p</f>
        <v>0</v>
      </c>
      <c r="J22" s="311"/>
      <c r="K22" s="40"/>
      <c r="L22" s="40"/>
      <c r="M22" s="40"/>
      <c r="N22" s="213"/>
      <c r="O22" s="84" t="s">
        <v>59</v>
      </c>
      <c r="Q22" s="67">
        <f>R_612_V1_P_PKRAN</f>
        <v>100</v>
      </c>
      <c r="S22" s="66">
        <f>N22*Q22</f>
        <v>0</v>
      </c>
    </row>
    <row r="23" spans="1:19" s="4" customFormat="1" ht="13" x14ac:dyDescent="0.3">
      <c r="A23" s="298"/>
      <c r="B23" s="108"/>
      <c r="C23" s="23" t="s">
        <v>20</v>
      </c>
      <c r="D23" s="23"/>
      <c r="E23" s="23"/>
      <c r="F23" s="23"/>
      <c r="G23" s="23"/>
      <c r="H23" s="23"/>
      <c r="I23" s="311">
        <f>R_213_V1_ZTRANS_p</f>
        <v>0</v>
      </c>
      <c r="J23" s="311"/>
      <c r="K23" s="40"/>
      <c r="L23" s="40"/>
      <c r="M23" s="40"/>
      <c r="N23" s="213"/>
      <c r="O23" s="84" t="s">
        <v>59</v>
      </c>
      <c r="Q23" s="67">
        <f>R_613_V1_P_ZTRANS</f>
        <v>10</v>
      </c>
      <c r="S23" s="66">
        <f>N23*Q23</f>
        <v>0</v>
      </c>
    </row>
    <row r="24" spans="1:19" s="11" customFormat="1" ht="5.9" customHeight="1" x14ac:dyDescent="0.25">
      <c r="A24" s="298"/>
      <c r="B24" s="110"/>
      <c r="C24" s="28"/>
      <c r="D24" s="28"/>
      <c r="E24" s="28"/>
      <c r="F24" s="28"/>
      <c r="G24" s="28"/>
      <c r="H24" s="28"/>
      <c r="I24" s="29"/>
      <c r="J24" s="29"/>
      <c r="K24" s="29"/>
      <c r="L24" s="29"/>
      <c r="N24" s="28"/>
      <c r="O24" s="30"/>
      <c r="Q24" s="9"/>
      <c r="S24" s="32"/>
    </row>
    <row r="25" spans="1:19" s="4" customFormat="1" ht="13.5" thickBot="1" x14ac:dyDescent="0.3">
      <c r="A25" s="298"/>
      <c r="B25" s="111"/>
      <c r="C25" s="23" t="s">
        <v>80</v>
      </c>
      <c r="D25" s="23"/>
      <c r="E25" s="23"/>
      <c r="F25" s="23"/>
      <c r="G25" s="23"/>
      <c r="H25" s="23"/>
      <c r="I25" s="23"/>
      <c r="J25" s="23"/>
      <c r="K25" s="23"/>
      <c r="L25" s="23"/>
      <c r="M25" s="23"/>
      <c r="N25" s="23"/>
      <c r="O25" s="23"/>
      <c r="P25" s="23"/>
      <c r="Q25" s="28"/>
      <c r="R25" s="28"/>
      <c r="S25" s="113" t="str">
        <f>IF(SUM(S8,S10:S12,S14:S17,S19:S23)&gt;0,SUM(S8,S10:S12,S14:S17,S19:S23),"keine Abw.")</f>
        <v>keine Abw.</v>
      </c>
    </row>
    <row r="26" spans="1:19" s="4" customFormat="1" ht="13.5" thickTop="1" x14ac:dyDescent="0.25">
      <c r="C26" s="23"/>
      <c r="D26" s="23"/>
      <c r="E26" s="23"/>
      <c r="F26" s="23"/>
      <c r="G26" s="23"/>
      <c r="H26" s="23"/>
      <c r="I26" s="23"/>
      <c r="J26" s="23"/>
      <c r="K26" s="23"/>
      <c r="L26" s="23"/>
      <c r="M26" s="23"/>
      <c r="N26" s="23"/>
      <c r="O26" s="23"/>
      <c r="P26" s="23"/>
      <c r="Q26" s="28"/>
      <c r="R26" s="28"/>
      <c r="S26" s="31"/>
    </row>
    <row r="27" spans="1:19" s="4" customFormat="1" ht="15.5" x14ac:dyDescent="0.25">
      <c r="A27" s="298" t="s">
        <v>197</v>
      </c>
      <c r="B27" s="107"/>
      <c r="C27" s="91" t="s">
        <v>194</v>
      </c>
      <c r="D27" s="23"/>
      <c r="E27" s="23"/>
      <c r="F27" s="23"/>
      <c r="G27" s="23"/>
      <c r="H27" s="23"/>
      <c r="I27" s="23"/>
      <c r="J27" s="23"/>
      <c r="K27" s="23"/>
      <c r="L27" s="23"/>
      <c r="M27" s="23"/>
      <c r="N27" s="23"/>
      <c r="O27" s="23"/>
      <c r="P27" s="23"/>
      <c r="Q27" s="28"/>
      <c r="R27" s="28"/>
      <c r="S27" s="31"/>
    </row>
    <row r="28" spans="1:19" s="4" customFormat="1" x14ac:dyDescent="0.25">
      <c r="A28" s="298"/>
      <c r="B28" s="108"/>
      <c r="C28" s="88" t="s">
        <v>191</v>
      </c>
      <c r="E28" s="23"/>
      <c r="F28" s="23"/>
      <c r="G28" s="23"/>
      <c r="H28" s="23"/>
      <c r="O28" s="26" t="s">
        <v>195</v>
      </c>
      <c r="P28" s="26"/>
      <c r="Q28" s="26" t="s">
        <v>21</v>
      </c>
      <c r="S28" s="26" t="s">
        <v>22</v>
      </c>
    </row>
    <row r="29" spans="1:19" s="77" customFormat="1" ht="10" x14ac:dyDescent="0.25">
      <c r="A29" s="298"/>
      <c r="B29" s="109"/>
      <c r="C29" s="78"/>
      <c r="D29" s="78"/>
      <c r="E29" s="78"/>
      <c r="F29" s="78"/>
      <c r="G29" s="78"/>
      <c r="H29" s="78"/>
      <c r="I29" s="78"/>
      <c r="J29" s="310" t="s">
        <v>127</v>
      </c>
      <c r="K29" s="310"/>
      <c r="L29" s="78"/>
      <c r="M29" s="78"/>
      <c r="N29" s="229" t="s">
        <v>129</v>
      </c>
      <c r="O29" s="204"/>
      <c r="P29" s="204"/>
      <c r="Q29" s="200" t="s">
        <v>72</v>
      </c>
      <c r="R29" s="78"/>
      <c r="S29" s="201" t="s">
        <v>69</v>
      </c>
    </row>
    <row r="30" spans="1:19" s="77" customFormat="1" ht="13" x14ac:dyDescent="0.25">
      <c r="A30" s="298"/>
      <c r="B30" s="109"/>
      <c r="C30" s="15" t="s">
        <v>220</v>
      </c>
      <c r="D30" s="23"/>
      <c r="E30" s="78"/>
      <c r="F30" s="78"/>
      <c r="G30" s="78"/>
      <c r="H30" s="78"/>
      <c r="I30" s="313">
        <f>R_221_V2_Fl_p</f>
        <v>0</v>
      </c>
      <c r="J30" s="313"/>
      <c r="K30" s="78"/>
      <c r="L30" s="78"/>
      <c r="M30" s="78"/>
      <c r="N30" s="214"/>
      <c r="O30" s="205" t="s">
        <v>57</v>
      </c>
      <c r="P30" s="194"/>
      <c r="Q30" s="202"/>
      <c r="R30" s="78"/>
      <c r="S30" s="203"/>
    </row>
    <row r="31" spans="1:19" s="4" customFormat="1" ht="13" x14ac:dyDescent="0.3">
      <c r="A31" s="298"/>
      <c r="B31" s="108"/>
      <c r="C31" s="223" t="s">
        <v>224</v>
      </c>
      <c r="D31" s="23"/>
      <c r="E31" s="23"/>
      <c r="F31" s="23"/>
      <c r="G31" s="23"/>
      <c r="H31" s="23"/>
      <c r="I31" s="311">
        <f>R_222_V2_H_p</f>
        <v>0</v>
      </c>
      <c r="J31" s="311"/>
      <c r="K31" s="40"/>
      <c r="L31" s="40"/>
      <c r="M31" s="12"/>
      <c r="N31" s="227"/>
      <c r="O31" s="84" t="s">
        <v>59</v>
      </c>
      <c r="P31" s="12"/>
      <c r="Q31" s="233">
        <v>15</v>
      </c>
      <c r="R31" s="28"/>
      <c r="S31" s="66">
        <f>N31*Q31</f>
        <v>0</v>
      </c>
    </row>
    <row r="32" spans="1:19" s="4" customFormat="1" ht="13" x14ac:dyDescent="0.3">
      <c r="A32" s="298"/>
      <c r="B32" s="108"/>
      <c r="C32" s="223" t="s">
        <v>222</v>
      </c>
      <c r="D32" s="23"/>
      <c r="E32" s="23"/>
      <c r="F32" s="23"/>
      <c r="G32" s="23"/>
      <c r="H32" s="23"/>
      <c r="I32" s="312">
        <f>R_223_V2_NWPfl_p</f>
        <v>0</v>
      </c>
      <c r="J32" s="312"/>
      <c r="K32" s="40"/>
      <c r="L32" s="40"/>
      <c r="M32" s="12"/>
      <c r="N32" s="224"/>
      <c r="O32" s="84" t="s">
        <v>57</v>
      </c>
      <c r="P32" s="12"/>
      <c r="Q32" s="225">
        <f>R_614_V2_P_NWPfl</f>
        <v>12</v>
      </c>
      <c r="R32" s="28"/>
      <c r="S32" s="66">
        <f>N32*Q32</f>
        <v>0</v>
      </c>
    </row>
    <row r="33" spans="1:19" s="11" customFormat="1" ht="9.65" customHeight="1" x14ac:dyDescent="0.25">
      <c r="A33" s="298"/>
      <c r="B33" s="110"/>
      <c r="C33" s="28"/>
      <c r="D33" s="28"/>
      <c r="E33" s="28"/>
      <c r="F33" s="28"/>
      <c r="G33" s="28"/>
      <c r="H33" s="12"/>
      <c r="I33" s="12"/>
      <c r="J33" s="12"/>
      <c r="K33" s="12"/>
      <c r="L33" s="12"/>
      <c r="M33" s="12"/>
      <c r="N33" s="12"/>
      <c r="O33" s="12"/>
      <c r="P33" s="12"/>
      <c r="Q33" s="234" t="s">
        <v>225</v>
      </c>
      <c r="R33" s="28"/>
      <c r="S33" s="32"/>
    </row>
    <row r="34" spans="1:19" s="4" customFormat="1" ht="13.5" thickBot="1" x14ac:dyDescent="0.3">
      <c r="A34" s="298"/>
      <c r="B34" s="111"/>
      <c r="C34" s="23" t="s">
        <v>202</v>
      </c>
      <c r="D34" s="23"/>
      <c r="E34" s="23"/>
      <c r="F34" s="23"/>
      <c r="G34" s="23"/>
      <c r="H34" s="23"/>
      <c r="I34" s="23"/>
      <c r="J34" s="23"/>
      <c r="K34" s="23"/>
      <c r="L34" s="23"/>
      <c r="M34" s="23"/>
      <c r="N34" s="23"/>
      <c r="O34" s="23"/>
      <c r="P34" s="23"/>
      <c r="Q34" s="235" t="s">
        <v>226</v>
      </c>
      <c r="R34" s="23"/>
      <c r="S34" s="114" t="str">
        <f>IF(SUM(S31:S32)&gt;0,SUM(S31:S32),"keine Abw.")</f>
        <v>keine Abw.</v>
      </c>
    </row>
    <row r="35" spans="1:19" s="4" customFormat="1" ht="13.5" thickTop="1" x14ac:dyDescent="0.25">
      <c r="S35" s="220" t="str">
        <f>IF((S30+S31)&gt;5000,"Maximalbetrag überschritten!","")</f>
        <v/>
      </c>
    </row>
    <row r="36" spans="1:19" s="4" customFormat="1" ht="15.5" x14ac:dyDescent="0.25">
      <c r="A36" s="298" t="s">
        <v>146</v>
      </c>
      <c r="B36" s="107"/>
      <c r="C36" s="91" t="s">
        <v>128</v>
      </c>
    </row>
    <row r="37" spans="1:19" s="4" customFormat="1" x14ac:dyDescent="0.25">
      <c r="A37" s="298"/>
      <c r="B37" s="108"/>
      <c r="C37" s="82" t="s">
        <v>191</v>
      </c>
      <c r="D37" s="23"/>
      <c r="E37" s="23"/>
      <c r="F37" s="23"/>
      <c r="G37" s="23"/>
      <c r="H37" s="23"/>
      <c r="I37" s="23"/>
      <c r="K37" s="23"/>
      <c r="M37" s="23"/>
      <c r="O37" s="26" t="s">
        <v>58</v>
      </c>
      <c r="P37" s="23"/>
      <c r="Q37" s="5" t="s">
        <v>21</v>
      </c>
      <c r="R37" s="11"/>
      <c r="S37" s="26" t="s">
        <v>22</v>
      </c>
    </row>
    <row r="38" spans="1:19" s="77" customFormat="1" ht="10" x14ac:dyDescent="0.25">
      <c r="A38" s="298"/>
      <c r="B38" s="109"/>
      <c r="C38" s="78"/>
      <c r="D38" s="78"/>
      <c r="E38" s="78"/>
      <c r="F38" s="78"/>
      <c r="G38" s="78"/>
      <c r="H38" s="78"/>
      <c r="I38" s="78"/>
      <c r="J38" s="310" t="s">
        <v>127</v>
      </c>
      <c r="K38" s="310"/>
      <c r="L38" s="79"/>
      <c r="M38" s="78"/>
      <c r="N38" s="229" t="s">
        <v>129</v>
      </c>
      <c r="O38" s="79"/>
      <c r="P38" s="78"/>
      <c r="Q38" s="126" t="s">
        <v>71</v>
      </c>
      <c r="R38" s="14"/>
      <c r="S38" s="79" t="s">
        <v>69</v>
      </c>
    </row>
    <row r="39" spans="1:19" s="4" customFormat="1" ht="13" x14ac:dyDescent="0.25">
      <c r="A39" s="298"/>
      <c r="B39" s="108"/>
      <c r="C39" s="23" t="s">
        <v>157</v>
      </c>
      <c r="D39" s="23"/>
      <c r="E39" s="23"/>
      <c r="F39" s="23"/>
      <c r="G39" s="23"/>
      <c r="H39" s="23"/>
      <c r="I39" s="314">
        <f>R_231_V3_JwDiSt_p</f>
        <v>0</v>
      </c>
      <c r="J39" s="314"/>
      <c r="K39" s="80"/>
      <c r="M39" s="187"/>
      <c r="N39" s="216"/>
      <c r="O39" s="79" t="s">
        <v>57</v>
      </c>
      <c r="Q39" s="67">
        <f>R_631_V3_P_JwDiSt</f>
        <v>25</v>
      </c>
      <c r="R39" s="28"/>
      <c r="S39" s="66">
        <f>N39*Q39</f>
        <v>0</v>
      </c>
    </row>
    <row r="40" spans="1:19" s="4" customFormat="1" ht="13" x14ac:dyDescent="0.25">
      <c r="A40" s="298"/>
      <c r="B40" s="108"/>
      <c r="C40" s="23" t="s">
        <v>11</v>
      </c>
      <c r="D40" s="23"/>
      <c r="E40" s="23"/>
      <c r="F40" s="23"/>
      <c r="G40" s="23"/>
      <c r="H40" s="23"/>
      <c r="I40" s="314">
        <f>R_232_V3_NWPfl_p</f>
        <v>0</v>
      </c>
      <c r="J40" s="314"/>
      <c r="K40" s="80"/>
      <c r="M40" s="187"/>
      <c r="N40" s="214"/>
      <c r="O40" s="79" t="s">
        <v>57</v>
      </c>
      <c r="Q40" s="67">
        <f>R_632_V3_P_NWPfl</f>
        <v>15</v>
      </c>
      <c r="R40" s="28"/>
      <c r="S40" s="66">
        <f>N40*Q40</f>
        <v>0</v>
      </c>
    </row>
    <row r="41" spans="1:19" s="4" customFormat="1" ht="13" x14ac:dyDescent="0.25">
      <c r="A41" s="298"/>
      <c r="B41" s="108"/>
      <c r="C41" s="23" t="s">
        <v>12</v>
      </c>
      <c r="D41" s="23"/>
      <c r="E41" s="23"/>
      <c r="F41" s="23"/>
      <c r="G41" s="23"/>
      <c r="H41" s="23"/>
      <c r="I41" s="314">
        <f>R_233_V3_FHFl_p</f>
        <v>0</v>
      </c>
      <c r="J41" s="314"/>
      <c r="K41" s="80"/>
      <c r="M41" s="187"/>
      <c r="N41" s="214"/>
      <c r="O41" s="79" t="s">
        <v>57</v>
      </c>
      <c r="Q41" s="67">
        <f>R_633_V3_P_FHFl</f>
        <v>30</v>
      </c>
      <c r="R41" s="28"/>
      <c r="S41" s="66">
        <f>N41*Q41</f>
        <v>0</v>
      </c>
    </row>
    <row r="42" spans="1:19" s="11" customFormat="1" ht="5.9" customHeight="1" x14ac:dyDescent="0.25">
      <c r="A42" s="298"/>
      <c r="B42" s="110"/>
      <c r="C42" s="28"/>
      <c r="D42" s="28"/>
      <c r="E42" s="28"/>
      <c r="F42" s="28"/>
      <c r="G42" s="28"/>
      <c r="H42" s="28"/>
      <c r="I42" s="29"/>
      <c r="J42" s="29"/>
      <c r="K42" s="29"/>
      <c r="L42" s="29"/>
      <c r="N42" s="28"/>
      <c r="O42" s="30"/>
      <c r="P42" s="28"/>
      <c r="Q42" s="28"/>
      <c r="R42" s="28"/>
      <c r="S42" s="32"/>
    </row>
    <row r="43" spans="1:19" s="4" customFormat="1" ht="13.5" thickBot="1" x14ac:dyDescent="0.3">
      <c r="A43" s="298"/>
      <c r="B43" s="111"/>
      <c r="C43" s="23" t="s">
        <v>96</v>
      </c>
      <c r="D43" s="23"/>
      <c r="E43" s="23"/>
      <c r="F43" s="23"/>
      <c r="G43" s="23"/>
      <c r="H43" s="23"/>
      <c r="I43" s="23"/>
      <c r="J43" s="23"/>
      <c r="K43" s="23"/>
      <c r="L43" s="23"/>
      <c r="M43" s="23"/>
      <c r="N43" s="23"/>
      <c r="O43" s="23"/>
      <c r="P43" s="23"/>
      <c r="Q43" s="23"/>
      <c r="R43" s="28"/>
      <c r="S43" s="114" t="str">
        <f>IF(SUM(S39:S41)&gt;0,SUM(S39:S41),"keine Abw.")</f>
        <v>keine Abw.</v>
      </c>
    </row>
    <row r="44" spans="1:19" s="4" customFormat="1" ht="13.5" thickTop="1" x14ac:dyDescent="0.25">
      <c r="C44" s="23"/>
      <c r="D44" s="23"/>
      <c r="E44" s="23"/>
      <c r="F44" s="23"/>
      <c r="G44" s="23"/>
      <c r="H44" s="23"/>
      <c r="I44" s="23"/>
      <c r="J44" s="23"/>
      <c r="K44" s="23"/>
      <c r="L44" s="23"/>
      <c r="M44" s="23"/>
      <c r="N44" s="23"/>
      <c r="O44" s="23"/>
      <c r="P44" s="23"/>
      <c r="Q44" s="23"/>
      <c r="R44" s="28"/>
      <c r="S44" s="38"/>
    </row>
    <row r="45" spans="1:19" s="4" customFormat="1" x14ac:dyDescent="0.25"/>
    <row r="46" spans="1:19" s="4" customFormat="1" ht="15.5" x14ac:dyDescent="0.25">
      <c r="A46" s="298" t="s">
        <v>147</v>
      </c>
      <c r="B46" s="107"/>
      <c r="C46" s="91" t="s">
        <v>102</v>
      </c>
    </row>
    <row r="47" spans="1:19" s="4" customFormat="1" x14ac:dyDescent="0.25">
      <c r="A47" s="298"/>
      <c r="B47" s="108"/>
      <c r="C47" s="81" t="s">
        <v>192</v>
      </c>
      <c r="D47" s="23"/>
      <c r="E47" s="23"/>
      <c r="F47" s="23"/>
      <c r="G47" s="23"/>
      <c r="H47" s="23"/>
      <c r="I47" s="23"/>
      <c r="J47" s="23"/>
      <c r="K47" s="23"/>
      <c r="L47" s="23"/>
      <c r="M47" s="23"/>
      <c r="N47" s="23"/>
      <c r="O47" s="23"/>
      <c r="P47" s="23"/>
      <c r="Q47" s="23"/>
      <c r="R47" s="23"/>
      <c r="S47" s="26" t="s">
        <v>22</v>
      </c>
    </row>
    <row r="48" spans="1:19" s="77" customFormat="1" x14ac:dyDescent="0.25">
      <c r="A48" s="298"/>
      <c r="B48" s="109"/>
      <c r="C48" s="78"/>
      <c r="D48" s="78"/>
      <c r="E48" s="78"/>
      <c r="F48" s="78"/>
      <c r="G48" s="78"/>
      <c r="H48" s="78"/>
      <c r="I48" s="78"/>
      <c r="J48" s="78"/>
      <c r="K48" s="78"/>
      <c r="L48" s="78"/>
      <c r="M48" s="78"/>
      <c r="N48" s="78"/>
      <c r="O48" s="181" t="s">
        <v>58</v>
      </c>
      <c r="P48" s="78"/>
      <c r="Q48" s="78"/>
      <c r="R48" s="78"/>
      <c r="S48" s="79" t="s">
        <v>69</v>
      </c>
    </row>
    <row r="49" spans="1:19" s="77" customFormat="1" ht="10" x14ac:dyDescent="0.25">
      <c r="A49" s="298"/>
      <c r="B49" s="109"/>
      <c r="C49" s="78"/>
      <c r="D49" s="78"/>
      <c r="E49" s="78"/>
      <c r="F49" s="78"/>
      <c r="G49" s="78"/>
      <c r="H49" s="78"/>
      <c r="I49" s="78"/>
      <c r="J49" s="315" t="s">
        <v>127</v>
      </c>
      <c r="K49" s="315"/>
      <c r="L49" s="78"/>
      <c r="M49" s="78"/>
      <c r="N49" s="230" t="s">
        <v>129</v>
      </c>
      <c r="O49" s="79"/>
      <c r="P49" s="78"/>
      <c r="Q49" s="78"/>
      <c r="R49" s="78"/>
      <c r="S49" s="79"/>
    </row>
    <row r="50" spans="1:19" s="4" customFormat="1" ht="13" x14ac:dyDescent="0.25">
      <c r="A50" s="298"/>
      <c r="B50" s="108"/>
      <c r="C50" s="23" t="s">
        <v>122</v>
      </c>
      <c r="D50" s="23"/>
      <c r="E50" s="23"/>
      <c r="F50" s="23"/>
      <c r="G50" s="23"/>
      <c r="H50" s="12"/>
      <c r="I50" s="313">
        <f>R_241_V4_SM_Fl_p</f>
        <v>0</v>
      </c>
      <c r="J50" s="313"/>
      <c r="K50" s="12"/>
      <c r="L50" s="12"/>
      <c r="M50" s="187"/>
      <c r="N50" s="214"/>
      <c r="O50" s="184" t="s">
        <v>57</v>
      </c>
      <c r="P50" s="12"/>
      <c r="Q50" s="12"/>
      <c r="R50" s="28"/>
      <c r="S50" s="215"/>
    </row>
    <row r="51" spans="1:19" s="11" customFormat="1" ht="5.9" customHeight="1" x14ac:dyDescent="0.25">
      <c r="A51" s="298"/>
      <c r="B51" s="110"/>
      <c r="C51" s="28"/>
      <c r="D51" s="28"/>
      <c r="E51" s="28"/>
      <c r="F51" s="28"/>
      <c r="G51" s="28"/>
      <c r="H51" s="12"/>
      <c r="I51" s="12"/>
      <c r="J51" s="12"/>
      <c r="K51" s="12"/>
      <c r="L51" s="12"/>
      <c r="M51" s="12"/>
      <c r="N51" s="12"/>
      <c r="O51" s="12"/>
      <c r="P51" s="12"/>
      <c r="Q51" s="12"/>
      <c r="R51" s="28"/>
      <c r="S51" s="32"/>
    </row>
    <row r="52" spans="1:19" s="4" customFormat="1" ht="13.5" thickBot="1" x14ac:dyDescent="0.3">
      <c r="A52" s="298"/>
      <c r="B52" s="111"/>
      <c r="C52" s="23" t="s">
        <v>81</v>
      </c>
      <c r="D52" s="23"/>
      <c r="E52" s="23"/>
      <c r="F52" s="23"/>
      <c r="G52" s="23"/>
      <c r="H52" s="23"/>
      <c r="I52" s="23"/>
      <c r="J52" s="23"/>
      <c r="K52" s="23"/>
      <c r="L52" s="23"/>
      <c r="M52" s="23"/>
      <c r="N52" s="23"/>
      <c r="O52" s="23"/>
      <c r="P52" s="23"/>
      <c r="Q52" s="23"/>
      <c r="R52" s="23"/>
      <c r="S52" s="114" t="str">
        <f>IF(SUM(S50)&gt;0,SUM(S50),"keine Abw.")</f>
        <v>keine Abw.</v>
      </c>
    </row>
    <row r="53" spans="1:19" s="4" customFormat="1" ht="13" thickTop="1" x14ac:dyDescent="0.25"/>
    <row r="54" spans="1:19" s="4" customFormat="1" x14ac:dyDescent="0.25">
      <c r="C54" s="4" t="s">
        <v>91</v>
      </c>
    </row>
    <row r="55" spans="1:19" ht="12.75" customHeight="1" x14ac:dyDescent="0.25">
      <c r="C55" s="304"/>
      <c r="D55" s="305"/>
      <c r="E55" s="305"/>
      <c r="F55" s="305"/>
      <c r="G55" s="305"/>
      <c r="H55" s="305"/>
      <c r="I55" s="305"/>
      <c r="J55" s="305"/>
      <c r="K55" s="305"/>
      <c r="L55" s="305"/>
      <c r="M55" s="305"/>
      <c r="N55" s="305"/>
      <c r="O55" s="305"/>
      <c r="P55" s="305"/>
      <c r="Q55" s="305"/>
      <c r="R55" s="305"/>
      <c r="S55" s="306"/>
    </row>
    <row r="56" spans="1:19" x14ac:dyDescent="0.25">
      <c r="C56" s="307"/>
      <c r="D56" s="308"/>
      <c r="E56" s="308"/>
      <c r="F56" s="308"/>
      <c r="G56" s="308"/>
      <c r="H56" s="308"/>
      <c r="I56" s="308"/>
      <c r="J56" s="308"/>
      <c r="K56" s="308"/>
      <c r="L56" s="308"/>
      <c r="M56" s="308"/>
      <c r="N56" s="308"/>
      <c r="O56" s="308"/>
      <c r="P56" s="308"/>
      <c r="Q56" s="308"/>
      <c r="R56" s="308"/>
      <c r="S56" s="309"/>
    </row>
    <row r="57" spans="1:19" s="4" customFormat="1" x14ac:dyDescent="0.25"/>
    <row r="58" spans="1:19" s="4" customFormat="1" x14ac:dyDescent="0.25">
      <c r="C58" s="28"/>
      <c r="D58" s="28"/>
      <c r="E58" s="28"/>
      <c r="F58" s="28"/>
      <c r="G58" s="28"/>
      <c r="H58" s="28"/>
      <c r="I58" s="28"/>
      <c r="J58" s="28"/>
      <c r="K58" s="28"/>
      <c r="L58" s="28"/>
      <c r="M58" s="28"/>
      <c r="N58" s="28"/>
      <c r="O58" s="28"/>
      <c r="P58" s="28"/>
      <c r="Q58" s="28"/>
      <c r="R58" s="28"/>
      <c r="S58" s="28"/>
    </row>
    <row r="59" spans="1:19" s="4" customFormat="1" ht="3" customHeight="1" x14ac:dyDescent="0.25">
      <c r="C59" s="28"/>
      <c r="D59" s="28"/>
      <c r="E59" s="28"/>
      <c r="F59" s="28"/>
      <c r="G59" s="28"/>
      <c r="H59" s="28"/>
      <c r="I59" s="28"/>
      <c r="J59" s="28"/>
      <c r="K59" s="28"/>
      <c r="L59" s="28"/>
      <c r="M59" s="28"/>
      <c r="N59" s="28"/>
      <c r="O59" s="28"/>
      <c r="P59" s="28"/>
      <c r="Q59" s="28"/>
      <c r="R59" s="28"/>
      <c r="S59" s="28"/>
    </row>
    <row r="60" spans="1:19" s="4" customFormat="1" ht="13" x14ac:dyDescent="0.25">
      <c r="C60" s="28"/>
      <c r="D60" s="85"/>
      <c r="E60" s="28"/>
      <c r="F60" s="28"/>
      <c r="G60" s="28"/>
      <c r="H60" s="28"/>
      <c r="I60" s="28"/>
      <c r="J60" s="28"/>
      <c r="K60" s="28"/>
      <c r="L60" s="85"/>
      <c r="M60" s="28"/>
      <c r="N60" s="28"/>
      <c r="O60" s="28"/>
      <c r="P60" s="28"/>
      <c r="Q60" s="28"/>
      <c r="R60" s="28"/>
      <c r="S60" s="28"/>
    </row>
    <row r="61" spans="1:19" s="4" customFormat="1" ht="3" customHeight="1" x14ac:dyDescent="0.25">
      <c r="C61" s="28"/>
      <c r="D61" s="85"/>
      <c r="E61" s="28"/>
      <c r="F61" s="28"/>
      <c r="G61" s="28"/>
      <c r="H61" s="28"/>
      <c r="I61" s="28"/>
      <c r="J61" s="28"/>
      <c r="K61" s="28"/>
      <c r="L61" s="85"/>
      <c r="M61" s="28"/>
      <c r="N61" s="28"/>
      <c r="O61" s="28"/>
      <c r="P61" s="28"/>
      <c r="Q61" s="28"/>
      <c r="R61" s="28"/>
      <c r="S61" s="28"/>
    </row>
    <row r="62" spans="1:19" s="4" customFormat="1" ht="13" x14ac:dyDescent="0.25">
      <c r="C62" s="28"/>
      <c r="D62" s="85"/>
      <c r="E62" s="28"/>
      <c r="F62" s="28"/>
      <c r="G62" s="28"/>
      <c r="H62" s="28"/>
      <c r="I62" s="28"/>
      <c r="J62" s="28"/>
      <c r="K62" s="28"/>
      <c r="L62" s="85"/>
      <c r="M62" s="28"/>
      <c r="N62" s="28"/>
      <c r="O62" s="28"/>
      <c r="P62" s="28"/>
      <c r="Q62" s="28"/>
      <c r="R62" s="28"/>
      <c r="S62" s="28"/>
    </row>
    <row r="63" spans="1:19" s="4" customFormat="1" ht="3" customHeight="1" x14ac:dyDescent="0.25">
      <c r="C63" s="28"/>
      <c r="D63" s="85"/>
      <c r="E63" s="28"/>
      <c r="F63" s="28"/>
      <c r="G63" s="28"/>
      <c r="H63" s="28"/>
      <c r="I63" s="28"/>
      <c r="J63" s="28"/>
      <c r="K63" s="28"/>
      <c r="L63" s="85"/>
      <c r="M63" s="28"/>
      <c r="N63" s="28"/>
      <c r="O63" s="28"/>
      <c r="P63" s="28"/>
      <c r="Q63" s="28"/>
      <c r="R63" s="28"/>
      <c r="S63" s="28"/>
    </row>
    <row r="64" spans="1:19" s="4" customFormat="1" ht="13" x14ac:dyDescent="0.25">
      <c r="C64" s="28"/>
      <c r="D64" s="85"/>
      <c r="E64" s="28"/>
      <c r="F64" s="28"/>
      <c r="G64" s="28"/>
      <c r="H64" s="28"/>
      <c r="I64" s="28"/>
      <c r="J64" s="28"/>
      <c r="K64" s="28"/>
      <c r="L64" s="85"/>
      <c r="M64" s="28"/>
      <c r="N64" s="28"/>
      <c r="O64" s="28"/>
      <c r="P64" s="28"/>
      <c r="Q64" s="28"/>
      <c r="R64" s="28"/>
      <c r="S64" s="28"/>
    </row>
    <row r="65" spans="3:19" s="4" customFormat="1" ht="3" customHeight="1" x14ac:dyDescent="0.25">
      <c r="C65" s="28"/>
      <c r="D65" s="85"/>
      <c r="E65" s="28"/>
      <c r="F65" s="28"/>
      <c r="G65" s="28"/>
      <c r="H65" s="28"/>
      <c r="I65" s="28"/>
      <c r="J65" s="28"/>
      <c r="K65" s="28"/>
      <c r="L65" s="85"/>
      <c r="M65" s="28"/>
      <c r="N65" s="28"/>
      <c r="O65" s="28"/>
      <c r="P65" s="28"/>
      <c r="Q65" s="28"/>
      <c r="R65" s="28"/>
      <c r="S65" s="28"/>
    </row>
    <row r="66" spans="3:19" s="4" customFormat="1" ht="13" x14ac:dyDescent="0.25">
      <c r="C66" s="28"/>
      <c r="D66" s="85"/>
      <c r="E66" s="28"/>
      <c r="F66" s="28"/>
      <c r="G66" s="104"/>
      <c r="H66" s="104"/>
      <c r="I66" s="104"/>
      <c r="J66" s="28"/>
      <c r="K66" s="28"/>
      <c r="L66" s="85"/>
      <c r="M66" s="28"/>
      <c r="N66" s="28"/>
      <c r="O66" s="104"/>
      <c r="P66" s="104"/>
      <c r="Q66" s="104"/>
      <c r="R66" s="104"/>
      <c r="S66" s="104"/>
    </row>
    <row r="67" spans="3:19" s="4" customFormat="1" ht="3" customHeight="1" x14ac:dyDescent="0.25">
      <c r="C67" s="28"/>
      <c r="D67" s="28"/>
      <c r="E67" s="28"/>
      <c r="F67" s="28"/>
      <c r="G67" s="28"/>
      <c r="H67" s="28"/>
      <c r="I67" s="28"/>
      <c r="J67" s="28"/>
      <c r="K67" s="28"/>
      <c r="L67" s="28"/>
      <c r="M67" s="28"/>
      <c r="N67" s="28"/>
      <c r="O67" s="28"/>
      <c r="P67" s="28"/>
      <c r="Q67" s="28"/>
      <c r="R67" s="28"/>
      <c r="S67" s="28"/>
    </row>
    <row r="68" spans="3:19" s="4" customFormat="1" x14ac:dyDescent="0.25">
      <c r="C68" s="28"/>
      <c r="D68" s="28"/>
      <c r="E68" s="28"/>
      <c r="F68" s="28"/>
      <c r="G68" s="28"/>
      <c r="H68" s="28"/>
      <c r="I68" s="28"/>
      <c r="J68" s="28"/>
      <c r="K68" s="28"/>
      <c r="L68" s="28"/>
      <c r="M68" s="28"/>
      <c r="N68" s="28"/>
      <c r="O68" s="28"/>
      <c r="P68" s="28"/>
      <c r="Q68" s="28"/>
      <c r="R68" s="28"/>
      <c r="S68" s="28"/>
    </row>
    <row r="69" spans="3:19" s="4" customFormat="1" x14ac:dyDescent="0.25">
      <c r="C69" s="28"/>
      <c r="D69" s="28"/>
      <c r="E69" s="28"/>
      <c r="F69" s="28"/>
      <c r="G69" s="28"/>
      <c r="H69" s="28"/>
      <c r="I69" s="28"/>
      <c r="J69" s="28"/>
      <c r="K69" s="28"/>
      <c r="L69" s="28"/>
      <c r="M69" s="28"/>
      <c r="N69" s="28"/>
      <c r="O69" s="28"/>
      <c r="P69" s="28"/>
      <c r="Q69" s="28"/>
      <c r="R69" s="28"/>
      <c r="S69" s="28"/>
    </row>
    <row r="70" spans="3:19" s="4" customFormat="1" x14ac:dyDescent="0.25">
      <c r="C70" s="28"/>
      <c r="D70" s="28"/>
      <c r="E70" s="28"/>
      <c r="F70" s="28"/>
      <c r="G70" s="28"/>
      <c r="H70" s="28"/>
      <c r="I70" s="28"/>
      <c r="J70" s="28"/>
      <c r="K70" s="28"/>
      <c r="L70" s="28"/>
      <c r="M70" s="28"/>
      <c r="N70" s="28"/>
      <c r="O70" s="28"/>
      <c r="P70" s="28"/>
      <c r="Q70" s="28"/>
      <c r="R70" s="28"/>
      <c r="S70" s="28"/>
    </row>
    <row r="71" spans="3:19" ht="12.65" customHeight="1" x14ac:dyDescent="0.75">
      <c r="C71" s="28"/>
      <c r="D71" s="28"/>
      <c r="E71" s="28"/>
      <c r="F71" s="28"/>
      <c r="G71" s="28"/>
      <c r="H71" s="28"/>
      <c r="I71" s="28"/>
      <c r="J71" s="28"/>
      <c r="K71" s="28"/>
      <c r="L71" s="28"/>
      <c r="M71" s="28"/>
      <c r="N71" s="28"/>
      <c r="O71" s="133"/>
      <c r="P71" s="133"/>
      <c r="Q71" s="133"/>
      <c r="R71" s="133"/>
      <c r="S71" s="133"/>
    </row>
    <row r="72" spans="3:19" ht="13" customHeight="1" x14ac:dyDescent="0.75">
      <c r="C72" s="28"/>
      <c r="D72" s="28"/>
      <c r="E72" s="28"/>
      <c r="F72" s="28"/>
      <c r="G72" s="134"/>
      <c r="H72" s="28"/>
      <c r="I72" s="28"/>
      <c r="J72" s="86"/>
      <c r="K72" s="28"/>
      <c r="L72" s="28"/>
      <c r="M72" s="28"/>
      <c r="N72" s="87"/>
      <c r="O72" s="133"/>
      <c r="P72" s="133"/>
      <c r="Q72" s="133"/>
      <c r="R72" s="133"/>
      <c r="S72" s="133"/>
    </row>
    <row r="73" spans="3:19" x14ac:dyDescent="0.25">
      <c r="C73" s="28"/>
      <c r="D73" s="28"/>
      <c r="E73" s="28"/>
      <c r="F73" s="28"/>
      <c r="G73" s="28"/>
      <c r="H73" s="28"/>
      <c r="I73" s="28"/>
      <c r="J73" s="28"/>
      <c r="K73" s="28"/>
      <c r="L73" s="28"/>
      <c r="M73" s="28"/>
      <c r="N73" s="2"/>
      <c r="O73" s="131"/>
      <c r="P73" s="131"/>
      <c r="Q73" s="131"/>
      <c r="R73" s="131"/>
      <c r="S73" s="131"/>
    </row>
  </sheetData>
  <sheetProtection password="CE67" sheet="1" selectLockedCells="1"/>
  <mergeCells count="29">
    <mergeCell ref="C55:S56"/>
    <mergeCell ref="I40:J40"/>
    <mergeCell ref="I41:J41"/>
    <mergeCell ref="I21:J21"/>
    <mergeCell ref="I22:J22"/>
    <mergeCell ref="I23:J23"/>
    <mergeCell ref="I39:J39"/>
    <mergeCell ref="J38:K38"/>
    <mergeCell ref="J49:K49"/>
    <mergeCell ref="I50:J50"/>
    <mergeCell ref="I31:J31"/>
    <mergeCell ref="J29:K29"/>
    <mergeCell ref="I32:J32"/>
    <mergeCell ref="A5:A25"/>
    <mergeCell ref="A36:A43"/>
    <mergeCell ref="A46:A52"/>
    <mergeCell ref="I7:J7"/>
    <mergeCell ref="I15:J15"/>
    <mergeCell ref="I16:J16"/>
    <mergeCell ref="I17:J17"/>
    <mergeCell ref="I19:J19"/>
    <mergeCell ref="I20:J20"/>
    <mergeCell ref="I8:J8"/>
    <mergeCell ref="I10:J10"/>
    <mergeCell ref="I11:J11"/>
    <mergeCell ref="I12:J12"/>
    <mergeCell ref="I14:J14"/>
    <mergeCell ref="A27:A34"/>
    <mergeCell ref="I30:J30"/>
  </mergeCells>
  <conditionalFormatting sqref="N8 N10:N12 N14:N17 N19:N23">
    <cfRule type="expression" dxfId="18" priority="76">
      <formula>g_R6_V_Index=1</formula>
    </cfRule>
  </conditionalFormatting>
  <conditionalFormatting sqref="N39:N41">
    <cfRule type="expression" dxfId="17" priority="78">
      <formula>g_R6_V_Index=3</formula>
    </cfRule>
  </conditionalFormatting>
  <conditionalFormatting sqref="N50 S50">
    <cfRule type="expression" dxfId="16" priority="79">
      <formula>g_R6_V_Index=4</formula>
    </cfRule>
  </conditionalFormatting>
  <conditionalFormatting sqref="C5:S29 C46:S52 C33:P34 R33:S34 D30:S32">
    <cfRule type="expression" dxfId="15" priority="74">
      <formula>g_R6_V_Index=3</formula>
    </cfRule>
  </conditionalFormatting>
  <conditionalFormatting sqref="C27:S29 C36:S52 C33:P34 R33:S34 C35:R35 D30:S32">
    <cfRule type="expression" dxfId="14" priority="9">
      <formula>g_R6_V_Index=1</formula>
    </cfRule>
  </conditionalFormatting>
  <conditionalFormatting sqref="C5:S29 C36:S43 C33:P34 R33:S34 C35:R35 D30:S32">
    <cfRule type="expression" dxfId="13" priority="75">
      <formula>g_R6_V_Index=4</formula>
    </cfRule>
  </conditionalFormatting>
  <conditionalFormatting sqref="Q31 N30:N32">
    <cfRule type="expression" dxfId="12" priority="77">
      <formula>g_R6_V_Index=2</formula>
    </cfRule>
  </conditionalFormatting>
  <conditionalFormatting sqref="C5:S25 C36:S52">
    <cfRule type="expression" dxfId="11" priority="10">
      <formula>g_R6_V_Index=2</formula>
    </cfRule>
  </conditionalFormatting>
  <conditionalFormatting sqref="Q33:Q34">
    <cfRule type="expression" dxfId="10" priority="7">
      <formula>g_R6_V_Index=3</formula>
    </cfRule>
  </conditionalFormatting>
  <conditionalFormatting sqref="Q33:Q34">
    <cfRule type="expression" dxfId="9" priority="8">
      <formula>g_R6_V_Index=4</formula>
    </cfRule>
  </conditionalFormatting>
  <conditionalFormatting sqref="Q33:Q34">
    <cfRule type="expression" dxfId="8" priority="6">
      <formula>g_R6_V_Index=1</formula>
    </cfRule>
  </conditionalFormatting>
  <conditionalFormatting sqref="S35">
    <cfRule type="expression" dxfId="7" priority="5">
      <formula>g_R6_V_Index=4</formula>
    </cfRule>
  </conditionalFormatting>
  <conditionalFormatting sqref="S35">
    <cfRule type="expression" dxfId="6" priority="4">
      <formula>g_R6_V_Index=1</formula>
    </cfRule>
  </conditionalFormatting>
  <conditionalFormatting sqref="C30:C32">
    <cfRule type="expression" dxfId="5" priority="2">
      <formula>g_R6_V_Index=3</formula>
    </cfRule>
  </conditionalFormatting>
  <conditionalFormatting sqref="C30:C32">
    <cfRule type="expression" dxfId="4" priority="3">
      <formula>g_R6_V_Index=4</formula>
    </cfRule>
  </conditionalFormatting>
  <conditionalFormatting sqref="C30:C32">
    <cfRule type="expression" dxfId="3" priority="1">
      <formula>g_R6_V_Index=1</formula>
    </cfRule>
  </conditionalFormatting>
  <dataValidations disablePrompts="1" count="1">
    <dataValidation allowBlank="1" showDropDown="1" showInputMessage="1" showErrorMessage="1" sqref="Q32" xr:uid="{00000000-0002-0000-0300-000000000000}"/>
  </dataValidations>
  <pageMargins left="0.35433070866141736" right="0.51181102362204722" top="0.78740157480314965" bottom="0.59055118110236227" header="0.31496062992125984" footer="0.31496062992125984"/>
  <pageSetup paperSize="9" orientation="portrait" blackAndWhite="1" r:id="rId1"/>
  <headerFooter>
    <oddHeader>&amp;L&amp;9           Kanton Zürich, ALN, Abteilung Wald&amp;R&amp;6Vers. 01.01.21</oddHeader>
    <oddFooter>&amp;R&amp;6   Datei: &amp;F  /  Register: &amp;A  /  Seite &amp;"Arial,Fett"3&amp;"Arial,Standard" von 5</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1000000}">
          <x14:formula1>
            <xm:f>'Ansaetze &amp; Parameter'!$C$68:$C$70</xm:f>
          </x14:formula1>
          <xm:sqref>Q31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U79"/>
  <sheetViews>
    <sheetView showGridLines="0" showRowColHeaders="0" topLeftCell="A40" zoomScale="150" zoomScaleNormal="150" zoomScaleSheetLayoutView="100" zoomScalePageLayoutView="110" workbookViewId="0">
      <selection activeCell="G65" sqref="G65:H65"/>
    </sheetView>
  </sheetViews>
  <sheetFormatPr baseColWidth="10" defaultColWidth="11.26953125" defaultRowHeight="12.5" x14ac:dyDescent="0.25"/>
  <cols>
    <col min="1" max="1" width="2.54296875" style="33" customWidth="1"/>
    <col min="2" max="2" width="2.7265625" style="33" customWidth="1"/>
    <col min="3" max="3" width="0.81640625" style="33" customWidth="1"/>
    <col min="4" max="4" width="2.7265625" style="33" customWidth="1"/>
    <col min="5" max="5" width="0.81640625" style="33" customWidth="1"/>
    <col min="6" max="6" width="4.81640625" style="33" customWidth="1"/>
    <col min="7" max="7" width="2.7265625" style="33" customWidth="1"/>
    <col min="8" max="8" width="15" style="33" customWidth="1"/>
    <col min="9" max="9" width="6.54296875" style="33" bestFit="1" customWidth="1"/>
    <col min="10" max="10" width="10.7265625" style="33" customWidth="1"/>
    <col min="11" max="11" width="2.453125" style="33" customWidth="1"/>
    <col min="12" max="12" width="4.7265625" style="33" customWidth="1"/>
    <col min="13" max="13" width="13.81640625" style="33" customWidth="1"/>
    <col min="14" max="14" width="12.1796875" style="33" customWidth="1"/>
    <col min="15" max="15" width="1.81640625" style="33" customWidth="1"/>
    <col min="16" max="16" width="13" style="33" customWidth="1"/>
    <col min="17" max="17" width="2.7265625" style="33" customWidth="1"/>
    <col min="18" max="19" width="11.26953125" style="33"/>
    <col min="20" max="20" width="71.26953125" style="33" customWidth="1"/>
    <col min="21" max="16384" width="11.26953125" style="33"/>
  </cols>
  <sheetData>
    <row r="1" spans="1:16" s="25" customFormat="1" ht="20" x14ac:dyDescent="0.25">
      <c r="C1" s="25" t="s">
        <v>0</v>
      </c>
      <c r="P1" s="197" t="str">
        <f>IF(ISBLANK(R_107_SWO_Nr),"","Objekt-Nr./n " &amp; R_107_SWO_Nr)</f>
        <v/>
      </c>
    </row>
    <row r="2" spans="1:16" s="4" customFormat="1" ht="13" x14ac:dyDescent="0.25">
      <c r="P2" s="100"/>
    </row>
    <row r="3" spans="1:16" s="4" customFormat="1" ht="20" x14ac:dyDescent="0.25">
      <c r="C3" s="3" t="s">
        <v>77</v>
      </c>
      <c r="D3" s="25"/>
      <c r="N3" s="100"/>
      <c r="P3" s="100"/>
    </row>
    <row r="4" spans="1:16" s="4" customFormat="1" x14ac:dyDescent="0.25"/>
    <row r="5" spans="1:16" s="4" customFormat="1" ht="15.5" x14ac:dyDescent="0.25">
      <c r="A5" s="298" t="s">
        <v>208</v>
      </c>
      <c r="B5" s="107"/>
      <c r="C5" s="91" t="s">
        <v>175</v>
      </c>
      <c r="L5" s="23"/>
    </row>
    <row r="6" spans="1:16" s="4" customFormat="1" x14ac:dyDescent="0.25">
      <c r="A6" s="298"/>
      <c r="B6" s="108"/>
      <c r="C6" s="322" t="s">
        <v>150</v>
      </c>
      <c r="D6" s="322"/>
      <c r="E6" s="322"/>
      <c r="F6" s="322"/>
      <c r="G6" s="322"/>
      <c r="H6" s="322"/>
      <c r="I6" s="322"/>
      <c r="J6" s="322"/>
      <c r="L6" s="23"/>
      <c r="N6" s="102" t="s">
        <v>93</v>
      </c>
      <c r="O6" s="97"/>
    </row>
    <row r="7" spans="1:16" s="4" customFormat="1" x14ac:dyDescent="0.25">
      <c r="A7" s="298"/>
      <c r="B7" s="108"/>
      <c r="C7" s="322"/>
      <c r="D7" s="322"/>
      <c r="E7" s="322"/>
      <c r="F7" s="322"/>
      <c r="G7" s="322"/>
      <c r="H7" s="322"/>
      <c r="I7" s="322"/>
      <c r="J7" s="322"/>
      <c r="L7" s="23"/>
      <c r="N7" s="97" t="s">
        <v>186</v>
      </c>
      <c r="O7" s="97"/>
      <c r="P7" s="126"/>
    </row>
    <row r="8" spans="1:16" s="4" customFormat="1" ht="13" x14ac:dyDescent="0.25">
      <c r="A8" s="298"/>
      <c r="B8" s="108"/>
      <c r="C8" s="88"/>
      <c r="J8" s="5" t="s">
        <v>138</v>
      </c>
      <c r="K8" s="5"/>
      <c r="L8" s="23"/>
      <c r="N8" s="115">
        <f>IF(g_R6_V_Index=1,qba_R2_V1_maxB_H_p,
IF(g_R6_V_Index=2,qba_R2_V2_maxB_HSb_p,
IF(g_R6_V_Index=3,qba_R2_V3_maxB_JWPfl_p,
IF(g_R6_V_Index=4,qba_R2_V4_maxB_SM_p,"---"))))</f>
        <v>0</v>
      </c>
      <c r="O8" s="92"/>
    </row>
    <row r="9" spans="1:16" s="4" customFormat="1" x14ac:dyDescent="0.25">
      <c r="A9" s="298"/>
      <c r="B9" s="108"/>
      <c r="C9" s="88"/>
      <c r="I9" s="218"/>
      <c r="J9" s="126" t="s">
        <v>69</v>
      </c>
      <c r="K9" s="126"/>
      <c r="L9" s="23"/>
    </row>
    <row r="10" spans="1:16" s="4" customFormat="1" ht="13" x14ac:dyDescent="0.25">
      <c r="A10" s="298"/>
      <c r="B10" s="108"/>
      <c r="C10" s="23" t="s">
        <v>135</v>
      </c>
      <c r="D10" s="23"/>
      <c r="E10" s="23"/>
      <c r="F10" s="23"/>
      <c r="G10" s="23"/>
      <c r="H10" s="23"/>
      <c r="I10" s="23"/>
      <c r="J10" s="219"/>
      <c r="K10" s="65"/>
      <c r="L10" s="23"/>
    </row>
    <row r="11" spans="1:16" s="4" customFormat="1" ht="12" customHeight="1" x14ac:dyDescent="0.25">
      <c r="A11" s="298"/>
      <c r="B11" s="108"/>
      <c r="I11" s="4" t="s">
        <v>59</v>
      </c>
      <c r="J11" s="23"/>
      <c r="K11" s="28"/>
      <c r="L11" s="23"/>
      <c r="N11" s="97" t="s">
        <v>140</v>
      </c>
      <c r="O11" s="97"/>
    </row>
    <row r="12" spans="1:16" s="4" customFormat="1" ht="13" x14ac:dyDescent="0.25">
      <c r="A12" s="298"/>
      <c r="B12" s="108"/>
      <c r="C12" s="23" t="s">
        <v>203</v>
      </c>
      <c r="D12" s="23"/>
      <c r="E12" s="23"/>
      <c r="F12" s="23"/>
      <c r="G12" s="23"/>
      <c r="H12" s="23"/>
      <c r="I12" s="219"/>
      <c r="J12" s="228">
        <f>R_615_V1_P_SH*R_402_V14_SR_HOLZERLOESE_SH</f>
        <v>0</v>
      </c>
      <c r="K12" s="65"/>
      <c r="L12" s="23"/>
      <c r="M12" s="125" t="str">
        <f>IF(ISNUMBER(qba_R4_V1234_maxB_p),"nein","---")</f>
        <v>---</v>
      </c>
      <c r="P12" s="210" t="str">
        <f>IF(ISNUMBER(qba_R4_V1234_maxB_e),"ja","---")</f>
        <v>---</v>
      </c>
    </row>
    <row r="13" spans="1:16" s="4" customFormat="1" ht="13" x14ac:dyDescent="0.25">
      <c r="A13" s="298"/>
      <c r="B13" s="108"/>
      <c r="C13" s="23" t="s">
        <v>204</v>
      </c>
      <c r="D13" s="23"/>
      <c r="E13" s="23"/>
      <c r="F13" s="23"/>
      <c r="G13" s="23"/>
      <c r="H13" s="23"/>
      <c r="I13" s="219"/>
      <c r="J13" s="228">
        <f>R_616_V1_P_EH*R_403_V14_SR_HOLZERLOESE_EH</f>
        <v>0</v>
      </c>
      <c r="K13" s="65"/>
      <c r="L13" s="23"/>
      <c r="M13" s="125"/>
      <c r="P13" s="210"/>
    </row>
    <row r="14" spans="1:16" s="4" customFormat="1" ht="12" customHeight="1" x14ac:dyDescent="0.25">
      <c r="A14" s="298"/>
      <c r="B14" s="108"/>
      <c r="J14" s="31"/>
      <c r="K14" s="31"/>
      <c r="L14" s="23"/>
      <c r="N14" s="126"/>
      <c r="O14" s="126"/>
    </row>
    <row r="15" spans="1:16" s="4" customFormat="1" ht="12" customHeight="1" thickBot="1" x14ac:dyDescent="0.3">
      <c r="A15" s="298"/>
      <c r="B15" s="111"/>
      <c r="C15" s="23" t="s">
        <v>73</v>
      </c>
      <c r="D15" s="23"/>
      <c r="E15" s="23"/>
      <c r="F15" s="23"/>
      <c r="G15" s="23"/>
      <c r="H15" s="23"/>
      <c r="I15" s="323">
        <f>J10-J12-J13</f>
        <v>0</v>
      </c>
      <c r="J15" s="323"/>
      <c r="K15" s="95"/>
      <c r="L15" s="23"/>
      <c r="M15" s="101" t="str">
        <f>IF(AND(g_R6_V_Index=1,qba_R3_V1_maxB_H_e="keine Abw.",qba_R2_V1_maxB_H_p&lt;&gt;0),qba_R2_V1_maxB_H_p,
IF(AND(g_R6_V_Index=2,qba_R3_V2_maxB_HSb_e="keine Abw.",qba_R2_V2_maxB_HSb_p&lt;&gt;0),qba_R2_V2_maxB_HSb_p,
IF(AND(g_R6_V_Index=3,qba_R3_V3_maxB_JWPfl_e="keine Abw.",qba_R2_V3_maxB_JWPfl_p&lt;&gt;0),qba_R2_V3_maxB_JWPfl_p,
IF(AND(g_R6_V_Index=4,qba_R3_V4_maxB_SM_e="keine Abw.",qba_R2_V4_maxB_SM_p&lt;&gt;0),qba_R2_V4_maxB_SM_p,"---"))))</f>
        <v>---</v>
      </c>
      <c r="P15" s="105" t="str">
        <f>IF(AND(g_R6_V_Index=1,qba_R3_V1_maxB_H_e&lt;&gt;"keine Abw."),qba_R3_V1_maxB_H_e,
IF(AND(g_R6_V_Index=2,qba_R3_V2_maxB_HSb_e&lt;&gt;"keine Abw."),qba_R3_V2_maxB_HSb_e,
IF(AND(g_R6_V_Index=3,qba_R3_V3_maxB_JWPfl_e&lt;&gt;"keine Abw."),qba_R3_V3_maxB_JWPfl_e,
IF(AND(g_R6_V_Index=4,qba_R3_V4_maxB_SM_e&lt;&gt;"keine Abw."),qba_R3_V4_maxB_SM_e,"---"))))</f>
        <v>---</v>
      </c>
    </row>
    <row r="16" spans="1:16" s="4" customFormat="1" ht="13.5" thickTop="1" x14ac:dyDescent="0.25">
      <c r="C16" s="23"/>
      <c r="D16" s="23"/>
      <c r="E16" s="23"/>
      <c r="F16" s="23"/>
      <c r="G16" s="23"/>
      <c r="H16" s="23"/>
      <c r="I16" s="23"/>
      <c r="J16" s="31"/>
      <c r="K16" s="31"/>
      <c r="L16" s="23"/>
    </row>
    <row r="17" spans="3:21" s="4" customFormat="1" ht="13" x14ac:dyDescent="0.25">
      <c r="C17" s="23"/>
      <c r="D17" s="23"/>
      <c r="E17" s="23"/>
      <c r="F17" s="23"/>
      <c r="G17" s="23"/>
      <c r="H17" s="23"/>
      <c r="I17" s="23"/>
      <c r="J17" s="31"/>
      <c r="K17" s="31"/>
      <c r="L17" s="23"/>
    </row>
    <row r="18" spans="3:21" s="4" customFormat="1" x14ac:dyDescent="0.25">
      <c r="C18" s="23"/>
      <c r="D18" s="23"/>
      <c r="E18" s="23"/>
      <c r="F18" s="23"/>
      <c r="G18" s="23"/>
      <c r="H18" s="23"/>
      <c r="I18" s="23"/>
      <c r="J18" s="23"/>
      <c r="K18" s="23"/>
      <c r="L18" s="23"/>
    </row>
    <row r="19" spans="3:21" s="4" customFormat="1" x14ac:dyDescent="0.25">
      <c r="C19" s="23"/>
      <c r="D19" s="23"/>
      <c r="E19" s="23"/>
      <c r="F19" s="23"/>
      <c r="G19" s="23"/>
      <c r="H19" s="23"/>
      <c r="I19" s="23"/>
      <c r="J19" s="23"/>
      <c r="K19" s="23"/>
      <c r="L19" s="23"/>
      <c r="M19" s="97" t="s">
        <v>169</v>
      </c>
      <c r="N19" s="23"/>
      <c r="O19" s="23"/>
    </row>
    <row r="20" spans="3:21" s="4" customFormat="1" ht="13" x14ac:dyDescent="0.25">
      <c r="C20" s="23"/>
      <c r="D20" s="23"/>
      <c r="E20" s="23"/>
      <c r="F20" s="23"/>
      <c r="G20" s="23"/>
      <c r="H20" s="23"/>
      <c r="I20" s="23"/>
      <c r="J20" s="23"/>
      <c r="K20" s="23"/>
      <c r="L20" s="125" t="str">
        <f>IF(ISNUMBER(qba_R4_V14_B_Gmde_kein),"nein","---")</f>
        <v>---</v>
      </c>
      <c r="N20" s="210" t="str">
        <f>IF(ISNUMBER(qba_R4_V14_B_Gmde),"ja","---")</f>
        <v>---</v>
      </c>
      <c r="O20" s="96"/>
    </row>
    <row r="21" spans="3:21" s="4" customFormat="1" x14ac:dyDescent="0.25">
      <c r="C21" s="23"/>
      <c r="D21" s="23"/>
      <c r="E21" s="23"/>
      <c r="F21" s="23"/>
      <c r="G21" s="23"/>
      <c r="H21" s="23"/>
      <c r="I21" s="23"/>
      <c r="J21" s="23"/>
      <c r="K21" s="23"/>
      <c r="M21" s="126"/>
    </row>
    <row r="22" spans="3:21" s="4" customFormat="1" ht="13" x14ac:dyDescent="0.25">
      <c r="C22" s="23"/>
      <c r="D22" s="23"/>
      <c r="E22" s="23"/>
      <c r="F22" s="23"/>
      <c r="G22" s="23"/>
      <c r="J22" s="26" t="s">
        <v>170</v>
      </c>
      <c r="K22" s="23"/>
      <c r="L22" s="212" t="str">
        <f>IF(AND(g_R6_V_Index=1,g_R4_V14_p_boolean="nein",qba_R4_V14_SR_DEFIZIT&lt;qba_R4_V1234_maxB_p),0,
IF(AND(g_R6_V_Index=1,g_R4_V14_e_boolean="ja",qba_R4_V14_SR_DEFIZIT&lt;qba_R4_V1234_maxB_e),0,
IF(AND(g_R6_V_Index=4,g_R4_V14_p_boolean="nein",qba_R4_V14_SR_DEFIZIT&lt;qba_R4_V1234_maxB_p),0,
IF(AND(g_R6_V_Index=4,g_R4_V14_e_boolean="ja",qba_R4_V14_SR_DEFIZIT&lt;qba_R4_V1234_maxB_e),0,"---"))))</f>
        <v>---</v>
      </c>
      <c r="N22" s="211" t="str">
        <f>IF(AND(g_R6_V_Index=1,g_R4_V14_p_boolean="nein",qba_R4_V14_SR_DEFIZIT&gt;qba_R4_V1234_maxB_p),qba_R4_V14_SR_DEFIZIT-qba_R4_V1234_maxB_p,
IF(AND(g_R6_V_Index=1,g_R4_V14_e_boolean="ja",qba_R4_V14_SR_DEFIZIT&gt;qba_R4_V1234_maxB_e),qba_R4_V14_SR_DEFIZIT-qba_R4_V1234_maxB_e,
IF(AND(g_R6_V_Index=4,g_R4_V14_p_boolean="nein",qba_R4_V14_SR_DEFIZIT&gt;$M$15),qba_R4_V14_SR_DEFIZIT-M15,
IF(AND(g_R6_V_Index=4,g_R4_V14_e_boolean="ja",qba_R4_V14_SR_DEFIZIT&gt;qba_R4_V1234_maxB_e),qba_R4_V14_SR_DEFIZIT-qba_R4_V1234_maxB_e,"---"))))</f>
        <v>---</v>
      </c>
      <c r="O22" s="38"/>
    </row>
    <row r="23" spans="3:21" s="4" customFormat="1" ht="11.15" customHeight="1" x14ac:dyDescent="0.25">
      <c r="C23" s="23"/>
      <c r="D23" s="23"/>
      <c r="E23" s="23"/>
      <c r="F23" s="23"/>
      <c r="G23" s="23"/>
      <c r="J23" s="26"/>
      <c r="K23" s="23"/>
      <c r="L23" s="98"/>
      <c r="N23" s="38"/>
      <c r="O23" s="38"/>
    </row>
    <row r="24" spans="3:21" s="4" customFormat="1" ht="13" x14ac:dyDescent="0.25">
      <c r="L24" s="98"/>
    </row>
    <row r="25" spans="3:21" s="4" customFormat="1" ht="15.5" x14ac:dyDescent="0.25">
      <c r="C25" s="118" t="s">
        <v>134</v>
      </c>
      <c r="D25" s="23"/>
      <c r="E25" s="23"/>
      <c r="F25" s="23"/>
      <c r="G25" s="23"/>
      <c r="H25" s="23"/>
      <c r="I25" s="23"/>
      <c r="J25" s="23"/>
      <c r="K25" s="23"/>
      <c r="L25" s="23"/>
      <c r="N25" s="23"/>
      <c r="O25" s="23"/>
      <c r="P25" s="126" t="s">
        <v>100</v>
      </c>
    </row>
    <row r="26" spans="3:21" s="4" customFormat="1" ht="6" customHeight="1" x14ac:dyDescent="0.25">
      <c r="C26" s="118"/>
      <c r="D26" s="23"/>
      <c r="E26" s="23"/>
      <c r="F26" s="23"/>
      <c r="G26" s="23"/>
      <c r="H26" s="23"/>
      <c r="I26" s="23"/>
      <c r="J26" s="23"/>
      <c r="K26" s="23"/>
      <c r="L26" s="23"/>
      <c r="N26" s="23"/>
      <c r="O26" s="23"/>
      <c r="P26" s="126"/>
    </row>
    <row r="27" spans="3:21" s="4" customFormat="1" ht="13" x14ac:dyDescent="0.25">
      <c r="C27" s="103" t="s">
        <v>145</v>
      </c>
      <c r="D27" s="104"/>
      <c r="E27" s="28"/>
      <c r="F27" s="28"/>
      <c r="G27" s="324" t="str">
        <f>IF(g_R6_V_Index=1,"Aus Schlussrechnung für Holzschlag (maximal Defizit)",
IF(g_R6_V_Index=2,"Pauschalberechnung bei Verfahren Holzschlag Selbstbewirtschafter",
IF(g_R6_V_Index=3,"Pauschalberechnung bei Verfahren Jungwaldpflege (ohne Holzerei)",
IF(g_R6_V_Index=4,"Aus Schlussrechnung für Spezielle Massnahmen (maximal Defizit)","---"))))</f>
        <v>Aus Schlussrechnung für Holzschlag (maximal Defizit)</v>
      </c>
      <c r="H27" s="324"/>
      <c r="I27" s="324"/>
      <c r="J27" s="324"/>
      <c r="K27" s="324"/>
      <c r="L27" s="324"/>
      <c r="M27" s="324"/>
      <c r="N27" s="324"/>
      <c r="O27" s="23"/>
      <c r="P27" s="31">
        <f>IF(AND(g_R6_V_Index=1,ISNUMBER(qba_R4_V1234_maxB_p),qba_R4_V14_SR_DEFIZIT&lt;=qba_R4_V1234_maxB_p),qba_R4_V14_SR_DEFIZIT,
IF(AND(g_R6_V_Index=1,ISNUMBER(qba_R4_V1234_maxB_e),qba_R4_V14_SR_DEFIZIT&lt;=qba_R4_V1234_maxB_e),qba_R4_V14_SR_DEFIZIT,
IF(AND(g_R6_V_Index=1,ISNUMBER(qba_R4_V1234_maxB_p),qba_R4_V14_SR_DEFIZIT&gt;qba_R4_V1234_maxB_p),qba_R4_V1234_maxB_p,
IF(AND(g_R6_V_Index=1,ISNUMBER(qba_R4_V1234_maxB_e),qba_R4_V14_SR_DEFIZIT&gt;qba_R4_V1234_maxB_e),qba_R4_V1234_maxB_e,
IF(AND(g_R6_V_Index=4,ISNUMBER(qba_R4_V1234_maxB_p),qba_R4_V14_SR_DEFIZIT&lt;=qba_R4_V1234_maxB_p),qba_R4_V14_SR_DEFIZIT,
IF(AND(g_R6_V_Index=4,ISNUMBER(qba_R4_V1234_maxB_e),qba_R4_V14_SR_DEFIZIT&lt;=qba_R4_V1234_maxB_e),qba_R4_V14_SR_DEFIZIT,
IF(AND(g_R6_V_Index=4,ISNUMBER(qba_R4_V1234_maxB_p),qba_R4_V14_SR_DEFIZIT&gt;qba_R4_V1234_maxB_p),qba_R4_V1234_maxB_p,
IF(AND(g_R6_V_Index=4,ISNUMBER(qba_R4_V1234_maxB_e),qba_R4_V14_SR_DEFIZIT&gt;qba_R4_V1234_maxB_e),qba_R4_V1234_maxB_e,
IF(AND(g_R6_V_Index=2,ISNUMBER(qba_R3_V2_maxB_HSb_e)),qba_R3_V2_maxB_HSb_e,
IF(AND(g_R6_V_Index=3,ISNUMBER(qba_R3_V3_maxB_JWPfl_e)),qba_R3_V3_maxB_JWPfl_e,
IF(AND(g_R6_V_Index=3,ISNUMBER(qba_R2_V3_maxB_JWPfl_p)),qba_R2_V3_maxB_JWPfl_p,qba_R2_V2_maxB_HSb_p
)))))))))))</f>
        <v>0</v>
      </c>
      <c r="U27" s="209"/>
    </row>
    <row r="28" spans="3:21" s="4" customFormat="1" x14ac:dyDescent="0.25">
      <c r="D28" s="28"/>
      <c r="E28" s="28"/>
      <c r="F28" s="28"/>
      <c r="G28" s="28"/>
      <c r="H28" s="28"/>
      <c r="J28" s="116" t="s">
        <v>31</v>
      </c>
      <c r="K28" s="28"/>
      <c r="N28" s="117" t="s">
        <v>139</v>
      </c>
      <c r="O28" s="23"/>
      <c r="P28" s="23"/>
      <c r="T28" s="208"/>
    </row>
    <row r="29" spans="3:21" s="28" customFormat="1" ht="13" x14ac:dyDescent="0.25">
      <c r="C29" s="23" t="s">
        <v>143</v>
      </c>
      <c r="I29" s="99"/>
      <c r="J29" s="135"/>
      <c r="L29" s="290"/>
      <c r="M29" s="290"/>
      <c r="N29" s="290"/>
      <c r="O29" s="23"/>
      <c r="P29" s="42"/>
    </row>
    <row r="30" spans="3:21" s="4" customFormat="1" ht="5.9" customHeight="1" x14ac:dyDescent="0.25">
      <c r="D30" s="28"/>
      <c r="E30" s="28"/>
      <c r="F30" s="28"/>
      <c r="G30" s="28"/>
      <c r="H30" s="28"/>
      <c r="I30" s="5"/>
      <c r="L30" s="23"/>
      <c r="M30" s="23"/>
      <c r="O30" s="23"/>
      <c r="P30" s="23"/>
    </row>
    <row r="31" spans="3:21" s="4" customFormat="1" ht="13" x14ac:dyDescent="0.25">
      <c r="C31" s="28"/>
      <c r="D31" s="28"/>
      <c r="E31" s="28"/>
      <c r="F31" s="28"/>
      <c r="G31" s="28"/>
      <c r="H31" s="28"/>
      <c r="I31" s="99" t="s">
        <v>141</v>
      </c>
      <c r="J31" s="135"/>
      <c r="L31" s="290"/>
      <c r="M31" s="290"/>
      <c r="N31" s="290"/>
      <c r="P31" s="42"/>
    </row>
    <row r="32" spans="3:21" s="4" customFormat="1" ht="5.9" customHeight="1" x14ac:dyDescent="0.25">
      <c r="D32" s="28"/>
      <c r="E32" s="28"/>
      <c r="F32" s="28"/>
      <c r="G32" s="28"/>
      <c r="H32" s="28"/>
      <c r="I32" s="5"/>
      <c r="L32" s="23"/>
      <c r="M32" s="23"/>
      <c r="O32" s="23"/>
      <c r="P32" s="23"/>
    </row>
    <row r="33" spans="3:17" s="4" customFormat="1" ht="13" x14ac:dyDescent="0.25">
      <c r="D33" s="28"/>
      <c r="E33" s="28"/>
      <c r="F33" s="28"/>
      <c r="G33" s="28"/>
      <c r="H33" s="28"/>
      <c r="I33" s="99" t="s">
        <v>141</v>
      </c>
      <c r="J33" s="135"/>
      <c r="L33" s="290"/>
      <c r="M33" s="290"/>
      <c r="N33" s="290"/>
      <c r="P33" s="42"/>
    </row>
    <row r="34" spans="3:17" s="4" customFormat="1" ht="5.9" customHeight="1" x14ac:dyDescent="0.25">
      <c r="D34" s="28"/>
      <c r="E34" s="28"/>
      <c r="F34" s="28"/>
      <c r="G34" s="28"/>
      <c r="H34" s="28"/>
      <c r="L34" s="23"/>
      <c r="M34" s="23"/>
      <c r="O34" s="23"/>
      <c r="P34" s="23"/>
    </row>
    <row r="35" spans="3:17" s="4" customFormat="1" ht="13" x14ac:dyDescent="0.25">
      <c r="C35" s="4" t="s">
        <v>142</v>
      </c>
      <c r="D35" s="23"/>
      <c r="E35" s="23"/>
      <c r="F35" s="23"/>
      <c r="G35" s="23"/>
      <c r="H35" s="23"/>
      <c r="I35" s="23"/>
      <c r="J35" s="23"/>
      <c r="K35" s="23"/>
      <c r="L35" s="23"/>
      <c r="M35" s="23"/>
      <c r="N35" s="23"/>
      <c r="O35" s="23"/>
      <c r="P35" s="31">
        <f>SUM(R_451_TZ01,R_452_TZ02,R_453_TZ03)</f>
        <v>0</v>
      </c>
    </row>
    <row r="36" spans="3:17" s="4" customFormat="1" ht="5.9" customHeight="1" x14ac:dyDescent="0.25">
      <c r="D36" s="28"/>
      <c r="E36" s="28"/>
      <c r="F36" s="28"/>
      <c r="G36" s="28"/>
      <c r="H36" s="28"/>
      <c r="L36" s="23"/>
      <c r="M36" s="23"/>
      <c r="O36" s="23"/>
      <c r="P36" s="106"/>
    </row>
    <row r="37" spans="3:17" s="4" customFormat="1" ht="13.5" thickBot="1" x14ac:dyDescent="0.3">
      <c r="C37" s="94" t="s">
        <v>144</v>
      </c>
      <c r="D37" s="23"/>
      <c r="E37" s="23"/>
      <c r="F37" s="23"/>
      <c r="G37" s="23"/>
      <c r="H37" s="23"/>
      <c r="I37" s="23"/>
      <c r="J37" s="23"/>
      <c r="K37" s="23"/>
      <c r="L37" s="23"/>
      <c r="M37" s="23"/>
      <c r="N37" s="23"/>
      <c r="O37" s="23"/>
      <c r="P37" s="113">
        <f>P27-P35</f>
        <v>0</v>
      </c>
    </row>
    <row r="38" spans="3:17" s="11" customFormat="1" ht="13.5" thickTop="1" x14ac:dyDescent="0.25">
      <c r="C38" s="28"/>
      <c r="D38" s="28"/>
      <c r="E38" s="28"/>
      <c r="F38" s="28"/>
      <c r="G38" s="28"/>
      <c r="H38" s="28"/>
      <c r="I38" s="28"/>
      <c r="J38" s="28"/>
      <c r="K38" s="28"/>
      <c r="L38" s="28"/>
      <c r="M38" s="28"/>
      <c r="N38" s="28"/>
      <c r="O38" s="28"/>
      <c r="P38" s="24"/>
    </row>
    <row r="39" spans="3:17" s="4" customFormat="1" x14ac:dyDescent="0.25">
      <c r="C39" s="23" t="s">
        <v>92</v>
      </c>
      <c r="D39" s="23"/>
      <c r="E39" s="23"/>
      <c r="F39" s="23"/>
      <c r="G39" s="23"/>
      <c r="H39" s="23"/>
      <c r="I39" s="23"/>
      <c r="J39" s="23"/>
      <c r="K39" s="23"/>
      <c r="L39" s="23"/>
      <c r="M39" s="23"/>
      <c r="N39" s="23"/>
      <c r="O39" s="23"/>
      <c r="P39" s="23"/>
    </row>
    <row r="40" spans="3:17" ht="12.75" customHeight="1" x14ac:dyDescent="0.25">
      <c r="C40" s="304"/>
      <c r="D40" s="305"/>
      <c r="E40" s="305"/>
      <c r="F40" s="305"/>
      <c r="G40" s="305"/>
      <c r="H40" s="305"/>
      <c r="I40" s="305"/>
      <c r="J40" s="305"/>
      <c r="K40" s="305"/>
      <c r="L40" s="305"/>
      <c r="M40" s="305"/>
      <c r="N40" s="305"/>
      <c r="O40" s="305"/>
      <c r="P40" s="306"/>
    </row>
    <row r="41" spans="3:17" x14ac:dyDescent="0.25">
      <c r="C41" s="318"/>
      <c r="D41" s="319"/>
      <c r="E41" s="319"/>
      <c r="F41" s="319"/>
      <c r="G41" s="319"/>
      <c r="H41" s="319"/>
      <c r="I41" s="319"/>
      <c r="J41" s="319"/>
      <c r="K41" s="319"/>
      <c r="L41" s="319"/>
      <c r="M41" s="319"/>
      <c r="N41" s="319"/>
      <c r="O41" s="319"/>
      <c r="P41" s="320"/>
    </row>
    <row r="42" spans="3:17" x14ac:dyDescent="0.25">
      <c r="C42" s="307"/>
      <c r="D42" s="308"/>
      <c r="E42" s="308"/>
      <c r="F42" s="308"/>
      <c r="G42" s="308"/>
      <c r="H42" s="308"/>
      <c r="I42" s="308"/>
      <c r="J42" s="308"/>
      <c r="K42" s="308"/>
      <c r="L42" s="308"/>
      <c r="M42" s="308"/>
      <c r="N42" s="308"/>
      <c r="O42" s="308"/>
      <c r="P42" s="309"/>
    </row>
    <row r="43" spans="3:17" s="4" customFormat="1" x14ac:dyDescent="0.25">
      <c r="Q43" s="23"/>
    </row>
    <row r="44" spans="3:17" s="4" customFormat="1" ht="13" x14ac:dyDescent="0.25">
      <c r="C44" s="23" t="s">
        <v>97</v>
      </c>
      <c r="D44" s="23"/>
      <c r="E44" s="23"/>
      <c r="F44" s="23"/>
      <c r="G44" s="23"/>
      <c r="H44" s="23"/>
      <c r="I44" s="23"/>
      <c r="J44" s="23"/>
      <c r="K44" s="23"/>
      <c r="L44" s="23"/>
      <c r="M44" s="23"/>
      <c r="N44" s="23"/>
      <c r="O44" s="23"/>
      <c r="P44" s="23"/>
      <c r="Q44" s="23"/>
    </row>
    <row r="45" spans="3:17" s="11" customFormat="1" ht="3" customHeight="1" x14ac:dyDescent="0.25">
      <c r="C45" s="28"/>
      <c r="D45" s="28"/>
      <c r="E45" s="28"/>
      <c r="F45" s="28"/>
      <c r="G45" s="28"/>
      <c r="H45" s="28"/>
      <c r="I45" s="28"/>
      <c r="J45" s="28"/>
      <c r="K45" s="28"/>
      <c r="L45" s="28"/>
      <c r="M45" s="28"/>
      <c r="N45" s="28"/>
      <c r="O45" s="28"/>
      <c r="P45" s="28"/>
      <c r="Q45" s="28"/>
    </row>
    <row r="46" spans="3:17" s="4" customFormat="1" ht="13" x14ac:dyDescent="0.25">
      <c r="C46" s="290"/>
      <c r="D46" s="290"/>
      <c r="E46" s="290"/>
      <c r="F46" s="23" t="s">
        <v>98</v>
      </c>
      <c r="H46" s="23"/>
      <c r="I46" s="23"/>
      <c r="J46" s="23"/>
      <c r="K46" s="23"/>
      <c r="L46" s="104"/>
      <c r="M46" s="23"/>
      <c r="N46" s="23"/>
      <c r="O46" s="23"/>
      <c r="Q46" s="23"/>
    </row>
    <row r="47" spans="3:17" s="11" customFormat="1" ht="3" customHeight="1" x14ac:dyDescent="0.25">
      <c r="C47" s="8"/>
      <c r="D47" s="8"/>
      <c r="E47" s="8"/>
      <c r="F47" s="8"/>
      <c r="G47" s="28"/>
      <c r="H47" s="28"/>
      <c r="I47" s="28"/>
      <c r="J47" s="28"/>
      <c r="K47" s="28"/>
      <c r="L47" s="104"/>
      <c r="M47" s="28"/>
      <c r="N47" s="28"/>
      <c r="O47" s="28"/>
      <c r="Q47" s="28"/>
    </row>
    <row r="48" spans="3:17" s="11" customFormat="1" ht="13" x14ac:dyDescent="0.25">
      <c r="C48" s="131" t="s">
        <v>154</v>
      </c>
      <c r="D48" s="85"/>
      <c r="E48" s="28"/>
      <c r="G48" s="28"/>
      <c r="H48" s="28"/>
      <c r="I48" s="28"/>
      <c r="J48" s="28"/>
      <c r="K48" s="28"/>
      <c r="L48" s="104"/>
      <c r="M48" s="28"/>
      <c r="N48" s="28"/>
      <c r="O48" s="28"/>
      <c r="Q48" s="28"/>
    </row>
    <row r="49" spans="3:17" s="4" customFormat="1" ht="3" customHeight="1" x14ac:dyDescent="0.25">
      <c r="C49" s="27"/>
      <c r="D49" s="27"/>
      <c r="E49" s="27"/>
      <c r="F49" s="23"/>
      <c r="G49" s="23"/>
      <c r="H49" s="23"/>
      <c r="I49" s="23"/>
      <c r="J49" s="23"/>
      <c r="K49" s="23"/>
      <c r="L49" s="23"/>
      <c r="M49" s="23"/>
      <c r="N49" s="23"/>
      <c r="O49" s="23"/>
      <c r="P49" s="23"/>
      <c r="Q49" s="23"/>
    </row>
    <row r="50" spans="3:17" s="4" customFormat="1" ht="13" x14ac:dyDescent="0.25">
      <c r="C50" s="27"/>
      <c r="D50" s="1"/>
      <c r="E50" s="27"/>
      <c r="F50" s="23" t="s">
        <v>34</v>
      </c>
      <c r="G50" s="23"/>
      <c r="H50" s="23"/>
      <c r="I50" s="23"/>
      <c r="J50" s="23"/>
      <c r="K50" s="23"/>
      <c r="L50" s="23"/>
      <c r="M50" s="23"/>
      <c r="N50" s="23"/>
      <c r="O50" s="23"/>
      <c r="P50" s="23"/>
      <c r="Q50" s="23"/>
    </row>
    <row r="51" spans="3:17" s="4" customFormat="1" ht="3" customHeight="1" x14ac:dyDescent="0.25">
      <c r="C51" s="27"/>
      <c r="D51" s="27"/>
      <c r="E51" s="27"/>
      <c r="F51" s="23"/>
      <c r="G51" s="23"/>
      <c r="H51" s="23"/>
      <c r="I51" s="23"/>
      <c r="J51" s="23"/>
      <c r="K51" s="23"/>
      <c r="L51" s="23"/>
      <c r="M51" s="23"/>
      <c r="N51" s="23"/>
      <c r="O51" s="23"/>
      <c r="P51" s="23"/>
      <c r="Q51" s="23"/>
    </row>
    <row r="52" spans="3:17" s="4" customFormat="1" ht="13" x14ac:dyDescent="0.25">
      <c r="C52" s="27"/>
      <c r="D52" s="1"/>
      <c r="E52" s="27"/>
      <c r="F52" s="23" t="s">
        <v>219</v>
      </c>
      <c r="G52" s="23"/>
      <c r="H52" s="23"/>
      <c r="I52" s="23"/>
      <c r="J52" s="23"/>
      <c r="K52" s="23"/>
      <c r="L52" s="23"/>
      <c r="M52" s="23"/>
      <c r="N52" s="23"/>
      <c r="O52" s="23"/>
      <c r="P52" s="23"/>
      <c r="Q52" s="23"/>
    </row>
    <row r="53" spans="3:17" s="4" customFormat="1" ht="3" customHeight="1" x14ac:dyDescent="0.25">
      <c r="C53" s="27"/>
      <c r="D53" s="27"/>
      <c r="E53" s="27"/>
      <c r="F53" s="23"/>
      <c r="G53" s="23"/>
      <c r="H53" s="23"/>
      <c r="I53" s="23"/>
      <c r="J53" s="23"/>
      <c r="K53" s="23"/>
      <c r="L53" s="23"/>
      <c r="M53" s="23"/>
      <c r="N53" s="23"/>
      <c r="O53" s="23"/>
      <c r="P53" s="23"/>
      <c r="Q53" s="23"/>
    </row>
    <row r="54" spans="3:17" s="4" customFormat="1" ht="13" x14ac:dyDescent="0.25">
      <c r="C54" s="27"/>
      <c r="D54" s="1"/>
      <c r="E54" s="27"/>
      <c r="F54" s="23" t="s">
        <v>35</v>
      </c>
      <c r="G54" s="23"/>
      <c r="H54" s="23"/>
      <c r="I54" s="23"/>
      <c r="J54" s="23"/>
      <c r="K54" s="23"/>
      <c r="L54" s="23"/>
      <c r="M54" s="23"/>
      <c r="N54" s="23"/>
      <c r="O54" s="23"/>
      <c r="P54" s="23"/>
      <c r="Q54" s="23"/>
    </row>
    <row r="55" spans="3:17" s="4" customFormat="1" ht="3" customHeight="1" x14ac:dyDescent="0.25">
      <c r="C55" s="27"/>
      <c r="D55" s="27"/>
      <c r="E55" s="27"/>
      <c r="F55" s="23"/>
      <c r="G55" s="23"/>
      <c r="H55" s="23"/>
      <c r="I55" s="23"/>
      <c r="J55" s="23"/>
      <c r="K55" s="23"/>
      <c r="L55" s="23"/>
      <c r="M55" s="23"/>
      <c r="N55" s="23"/>
      <c r="O55" s="23"/>
      <c r="P55" s="23"/>
      <c r="Q55" s="23"/>
    </row>
    <row r="56" spans="3:17" s="4" customFormat="1" ht="13" x14ac:dyDescent="0.25">
      <c r="C56" s="27"/>
      <c r="D56" s="1"/>
      <c r="E56" s="27"/>
      <c r="F56" s="23" t="s">
        <v>27</v>
      </c>
      <c r="G56" s="23"/>
      <c r="H56" s="321"/>
      <c r="I56" s="321"/>
      <c r="J56" s="321"/>
      <c r="K56" s="321"/>
      <c r="L56" s="321"/>
      <c r="M56" s="23"/>
      <c r="N56" s="23"/>
      <c r="O56" s="23"/>
      <c r="Q56" s="23"/>
    </row>
    <row r="57" spans="3:17" s="4" customFormat="1" ht="3" customHeight="1" x14ac:dyDescent="0.25">
      <c r="C57" s="27"/>
      <c r="D57" s="27"/>
      <c r="E57" s="27"/>
      <c r="F57" s="23"/>
      <c r="G57" s="23"/>
      <c r="H57" s="23"/>
      <c r="I57" s="23"/>
      <c r="J57" s="23"/>
      <c r="K57" s="23"/>
      <c r="L57" s="23"/>
      <c r="M57" s="23"/>
      <c r="N57" s="23"/>
      <c r="O57" s="23"/>
      <c r="P57" s="23"/>
      <c r="Q57" s="23"/>
    </row>
    <row r="58" spans="3:17" s="4" customFormat="1" x14ac:dyDescent="0.25">
      <c r="C58" s="23"/>
      <c r="D58" s="23"/>
      <c r="E58" s="23"/>
      <c r="F58" s="23"/>
      <c r="G58" s="23"/>
      <c r="H58" s="23"/>
      <c r="I58" s="23"/>
      <c r="J58" s="23"/>
      <c r="K58" s="23"/>
      <c r="L58" s="23"/>
      <c r="M58" s="23"/>
      <c r="N58" s="23"/>
      <c r="O58" s="23"/>
      <c r="P58" s="23"/>
    </row>
    <row r="59" spans="3:17" s="4" customFormat="1" x14ac:dyDescent="0.25">
      <c r="C59" s="4" t="s">
        <v>176</v>
      </c>
    </row>
    <row r="60" spans="3:17" ht="12.75" customHeight="1" x14ac:dyDescent="0.25">
      <c r="C60" s="39"/>
      <c r="D60" s="23"/>
      <c r="E60" s="23"/>
      <c r="F60" s="23"/>
      <c r="G60" s="23"/>
      <c r="H60" s="4"/>
      <c r="I60" s="4"/>
      <c r="J60" s="4"/>
      <c r="K60" s="4"/>
      <c r="L60" s="23"/>
      <c r="M60" s="23"/>
      <c r="N60" s="300"/>
      <c r="O60" s="300"/>
      <c r="P60" s="300"/>
    </row>
    <row r="61" spans="3:17" ht="12.75" customHeight="1" x14ac:dyDescent="0.25">
      <c r="C61" s="39" t="s">
        <v>31</v>
      </c>
      <c r="D61" s="23"/>
      <c r="E61" s="23"/>
      <c r="F61" s="23"/>
      <c r="G61" s="317"/>
      <c r="H61" s="317"/>
      <c r="I61" s="134"/>
      <c r="J61" s="4"/>
      <c r="K61" s="4"/>
      <c r="L61" s="4"/>
      <c r="M61" s="35" t="s">
        <v>137</v>
      </c>
      <c r="N61" s="301"/>
      <c r="O61" s="301"/>
      <c r="P61" s="301"/>
    </row>
    <row r="62" spans="3:17" x14ac:dyDescent="0.25">
      <c r="C62" s="40"/>
      <c r="D62" s="4"/>
      <c r="E62" s="4"/>
      <c r="F62" s="4"/>
      <c r="G62" s="4"/>
      <c r="H62" s="4"/>
      <c r="I62" s="28"/>
      <c r="J62" s="4"/>
      <c r="K62" s="4"/>
      <c r="L62" s="4"/>
      <c r="M62" s="37" t="s">
        <v>79</v>
      </c>
      <c r="N62" s="316"/>
      <c r="O62" s="316"/>
      <c r="P62" s="316"/>
    </row>
    <row r="63" spans="3:17" ht="8.15" customHeight="1" x14ac:dyDescent="0.25">
      <c r="C63" s="40"/>
      <c r="D63" s="4"/>
      <c r="E63" s="4"/>
      <c r="F63" s="4"/>
      <c r="G63" s="4"/>
      <c r="H63" s="4"/>
      <c r="I63" s="28"/>
      <c r="J63" s="4"/>
      <c r="K63" s="4"/>
      <c r="L63" s="4"/>
      <c r="M63" s="41"/>
      <c r="N63" s="41"/>
      <c r="O63" s="41"/>
      <c r="P63" s="41"/>
    </row>
    <row r="64" spans="3:17" ht="12.75" customHeight="1" x14ac:dyDescent="0.25">
      <c r="C64" s="39"/>
      <c r="D64" s="23"/>
      <c r="E64" s="23"/>
      <c r="F64" s="23"/>
      <c r="G64" s="23"/>
      <c r="H64" s="4"/>
      <c r="I64" s="28"/>
      <c r="J64" s="23"/>
      <c r="K64" s="23"/>
      <c r="L64" s="4"/>
      <c r="M64" s="41"/>
      <c r="N64" s="300"/>
      <c r="O64" s="300"/>
      <c r="P64" s="300"/>
    </row>
    <row r="65" spans="3:16" ht="12.75" customHeight="1" x14ac:dyDescent="0.25">
      <c r="C65" s="39" t="s">
        <v>31</v>
      </c>
      <c r="D65" s="23"/>
      <c r="E65" s="23"/>
      <c r="F65" s="23"/>
      <c r="G65" s="317"/>
      <c r="H65" s="317"/>
      <c r="I65" s="134"/>
      <c r="J65" s="4"/>
      <c r="K65" s="4"/>
      <c r="L65" s="4"/>
      <c r="M65" s="35" t="s">
        <v>178</v>
      </c>
      <c r="N65" s="301"/>
      <c r="O65" s="301"/>
      <c r="P65" s="301"/>
    </row>
    <row r="66" spans="3:16" x14ac:dyDescent="0.25">
      <c r="C66" s="40"/>
      <c r="D66" s="4"/>
      <c r="E66" s="4"/>
      <c r="F66" s="4"/>
      <c r="G66" s="4"/>
      <c r="H66" s="4"/>
      <c r="I66" s="4"/>
      <c r="J66" s="4"/>
      <c r="K66" s="4"/>
      <c r="L66" s="4"/>
      <c r="M66" s="37" t="s">
        <v>79</v>
      </c>
      <c r="N66" s="316"/>
      <c r="O66" s="316"/>
      <c r="P66" s="316"/>
    </row>
    <row r="67" spans="3:16" x14ac:dyDescent="0.25">
      <c r="C67" s="40"/>
      <c r="D67" s="4"/>
      <c r="E67" s="4"/>
      <c r="F67" s="4"/>
      <c r="G67" s="4"/>
      <c r="H67" s="4"/>
      <c r="I67" s="4"/>
      <c r="J67" s="4"/>
      <c r="K67" s="4"/>
      <c r="L67" s="4"/>
      <c r="M67" s="4"/>
      <c r="N67" s="4"/>
      <c r="O67" s="4"/>
    </row>
    <row r="68" spans="3:16" x14ac:dyDescent="0.25">
      <c r="C68" s="40"/>
      <c r="D68" s="4"/>
      <c r="E68" s="4"/>
      <c r="F68" s="4"/>
      <c r="G68" s="4"/>
      <c r="H68" s="4"/>
      <c r="I68" s="4"/>
      <c r="J68" s="4"/>
      <c r="K68" s="4"/>
      <c r="L68" s="4"/>
      <c r="M68" s="4"/>
      <c r="N68" s="4"/>
      <c r="O68" s="4"/>
    </row>
    <row r="69" spans="3:16" x14ac:dyDescent="0.25">
      <c r="C69" s="40"/>
      <c r="D69" s="4"/>
      <c r="E69" s="4"/>
      <c r="F69" s="4"/>
      <c r="G69" s="4"/>
      <c r="H69" s="4"/>
      <c r="I69" s="4"/>
      <c r="J69" s="4"/>
      <c r="K69" s="4"/>
      <c r="L69" s="4"/>
      <c r="M69" s="4"/>
      <c r="N69" s="4"/>
      <c r="O69" s="4"/>
    </row>
    <row r="70" spans="3:16" x14ac:dyDescent="0.25">
      <c r="C70" s="40"/>
      <c r="D70" s="4"/>
      <c r="E70" s="4"/>
      <c r="F70" s="4"/>
      <c r="G70" s="4"/>
      <c r="H70" s="4"/>
      <c r="I70" s="4"/>
      <c r="J70" s="4"/>
      <c r="K70" s="4"/>
      <c r="L70" s="4"/>
      <c r="M70" s="4"/>
      <c r="N70" s="4"/>
      <c r="O70" s="4"/>
    </row>
    <row r="71" spans="3:16" x14ac:dyDescent="0.25">
      <c r="C71" s="40"/>
      <c r="D71" s="4"/>
      <c r="E71" s="4"/>
      <c r="F71" s="4"/>
      <c r="G71" s="4"/>
      <c r="H71" s="4"/>
      <c r="I71" s="4"/>
      <c r="J71" s="4"/>
      <c r="K71" s="4"/>
      <c r="L71" s="4"/>
      <c r="M71" s="4"/>
      <c r="N71" s="4"/>
      <c r="O71" s="4"/>
    </row>
    <row r="72" spans="3:16" x14ac:dyDescent="0.25">
      <c r="C72" s="40"/>
      <c r="D72" s="4"/>
      <c r="E72" s="4"/>
      <c r="F72" s="4"/>
      <c r="G72" s="4"/>
      <c r="H72" s="4"/>
      <c r="I72" s="4"/>
      <c r="J72" s="4"/>
      <c r="K72" s="4"/>
      <c r="L72" s="4"/>
      <c r="M72" s="4"/>
      <c r="N72" s="4"/>
      <c r="O72" s="4"/>
    </row>
    <row r="73" spans="3:16" x14ac:dyDescent="0.25">
      <c r="C73" s="40"/>
      <c r="D73" s="4"/>
      <c r="E73" s="4"/>
      <c r="F73" s="4"/>
      <c r="G73" s="4"/>
      <c r="H73" s="4"/>
      <c r="I73" s="4"/>
      <c r="J73" s="4"/>
      <c r="K73" s="4"/>
      <c r="L73" s="4"/>
      <c r="M73" s="4"/>
      <c r="N73" s="4"/>
      <c r="O73" s="4"/>
    </row>
    <row r="74" spans="3:16" x14ac:dyDescent="0.25">
      <c r="C74" s="40"/>
      <c r="D74" s="4"/>
      <c r="E74" s="4"/>
      <c r="F74" s="4"/>
      <c r="G74" s="4"/>
      <c r="H74" s="4"/>
      <c r="I74" s="4"/>
      <c r="J74" s="4"/>
      <c r="K74" s="4"/>
      <c r="L74" s="4"/>
      <c r="M74" s="4"/>
      <c r="N74" s="4"/>
      <c r="O74" s="4"/>
    </row>
    <row r="75" spans="3:16" x14ac:dyDescent="0.25">
      <c r="C75" s="40"/>
      <c r="D75" s="4"/>
      <c r="E75" s="4"/>
      <c r="F75" s="4"/>
      <c r="G75" s="4"/>
      <c r="H75" s="4"/>
      <c r="I75" s="4"/>
      <c r="J75" s="4"/>
      <c r="K75" s="4"/>
      <c r="L75" s="4"/>
      <c r="M75" s="4"/>
      <c r="N75" s="4"/>
      <c r="O75" s="4"/>
    </row>
    <row r="76" spans="3:16" x14ac:dyDescent="0.25">
      <c r="C76" s="40"/>
      <c r="D76" s="4"/>
      <c r="E76" s="4"/>
      <c r="F76" s="4"/>
      <c r="G76" s="4"/>
      <c r="H76" s="4"/>
      <c r="I76" s="4"/>
      <c r="J76" s="4"/>
      <c r="K76" s="4"/>
      <c r="L76" s="4"/>
      <c r="M76" s="4"/>
      <c r="N76" s="4"/>
      <c r="O76" s="4"/>
    </row>
    <row r="77" spans="3:16" x14ac:dyDescent="0.25">
      <c r="C77" s="40"/>
      <c r="D77" s="4"/>
      <c r="E77" s="4"/>
      <c r="F77" s="4"/>
      <c r="G77" s="4"/>
      <c r="H77" s="4"/>
      <c r="I77" s="4"/>
      <c r="J77" s="4"/>
      <c r="K77" s="4"/>
      <c r="L77" s="4"/>
      <c r="M77" s="4"/>
      <c r="N77" s="4"/>
      <c r="O77" s="4"/>
    </row>
    <row r="78" spans="3:16" x14ac:dyDescent="0.25">
      <c r="C78" s="40"/>
      <c r="D78" s="4"/>
      <c r="E78" s="4"/>
      <c r="F78" s="4"/>
      <c r="G78" s="4"/>
      <c r="H78" s="4"/>
      <c r="I78" s="4"/>
      <c r="J78" s="4"/>
      <c r="K78" s="4"/>
      <c r="L78" s="4"/>
      <c r="M78" s="4"/>
      <c r="N78" s="4"/>
      <c r="O78" s="4"/>
    </row>
    <row r="79" spans="3:16" x14ac:dyDescent="0.25">
      <c r="C79" s="40"/>
      <c r="D79" s="4"/>
      <c r="E79" s="4"/>
      <c r="F79" s="4"/>
      <c r="G79" s="4"/>
      <c r="H79" s="4"/>
      <c r="I79" s="4"/>
      <c r="J79" s="4"/>
      <c r="K79" s="4"/>
      <c r="L79" s="4"/>
      <c r="M79" s="4"/>
      <c r="N79" s="4"/>
      <c r="O79" s="4"/>
    </row>
  </sheetData>
  <sheetProtection password="CE67" sheet="1" selectLockedCells="1"/>
  <mergeCells count="16">
    <mergeCell ref="L33:N33"/>
    <mergeCell ref="N60:P61"/>
    <mergeCell ref="A5:A15"/>
    <mergeCell ref="C6:J7"/>
    <mergeCell ref="N62:P62"/>
    <mergeCell ref="I15:J15"/>
    <mergeCell ref="G27:N27"/>
    <mergeCell ref="L29:N29"/>
    <mergeCell ref="L31:N31"/>
    <mergeCell ref="N66:P66"/>
    <mergeCell ref="G65:H65"/>
    <mergeCell ref="C46:E46"/>
    <mergeCell ref="C40:P42"/>
    <mergeCell ref="N64:P65"/>
    <mergeCell ref="H56:L56"/>
    <mergeCell ref="G61:H61"/>
  </mergeCells>
  <conditionalFormatting sqref="C5:J15">
    <cfRule type="expression" dxfId="2" priority="2">
      <formula>g_R6_V_Index=2</formula>
    </cfRule>
    <cfRule type="expression" dxfId="1" priority="5">
      <formula>g_R6_V_Index=3</formula>
    </cfRule>
  </conditionalFormatting>
  <conditionalFormatting sqref="J10 I12:I13">
    <cfRule type="expression" dxfId="0" priority="1">
      <formula>OR(g_R6_V_Index=1,g_R6_V_Index=4)</formula>
    </cfRule>
  </conditionalFormatting>
  <dataValidations disablePrompts="1" count="2">
    <dataValidation type="whole" operator="greaterThan" allowBlank="1" showInputMessage="1" showErrorMessage="1" sqref="C47:F47" xr:uid="{00000000-0002-0000-0400-000000000000}">
      <formula1>0</formula1>
    </dataValidation>
    <dataValidation type="whole" operator="greaterThanOrEqual" allowBlank="1" showInputMessage="1" showErrorMessage="1" sqref="C46:E46" xr:uid="{00000000-0002-0000-0400-000001000000}">
      <formula1>0</formula1>
    </dataValidation>
  </dataValidations>
  <pageMargins left="0.35433070866141736" right="0.51181102362204722" top="0.78740157480314965" bottom="0.59055118110236227" header="0.31496062992125984" footer="0.31496062992125984"/>
  <pageSetup paperSize="9" scale="96" orientation="portrait" blackAndWhite="1" r:id="rId1"/>
  <headerFooter>
    <oddHeader>&amp;L&amp;9           Kanton Zürich, ALN, Abteilung Wald&amp;R&amp;6Vers. 01.01.21</oddHeader>
    <oddFooter>&amp;R&amp;6   Datei: &amp;F  /  Register: &amp;A  /  Seite &amp;"Arial,Fett"4&amp;"Arial,Standard" von 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C1:N58"/>
  <sheetViews>
    <sheetView showGridLines="0" showRowColHeaders="0" view="pageBreakPreview" zoomScaleNormal="100" zoomScaleSheetLayoutView="100" workbookViewId="0">
      <selection activeCell="E8" sqref="E8:F8"/>
    </sheetView>
  </sheetViews>
  <sheetFormatPr baseColWidth="10" defaultColWidth="11.26953125" defaultRowHeight="12.5" x14ac:dyDescent="0.25"/>
  <cols>
    <col min="1" max="1" width="2.54296875" style="22" customWidth="1"/>
    <col min="2" max="2" width="2.7265625" style="22" customWidth="1"/>
    <col min="3" max="3" width="12.26953125" style="22" customWidth="1"/>
    <col min="4" max="4" width="14.453125" style="22" customWidth="1"/>
    <col min="5" max="5" width="10.26953125" style="22" customWidth="1"/>
    <col min="6" max="6" width="10" style="22" customWidth="1"/>
    <col min="7" max="9" width="13.7265625" style="22" customWidth="1"/>
    <col min="10" max="10" width="2.7265625" style="22" customWidth="1"/>
    <col min="11" max="16384" width="11.26953125" style="22"/>
  </cols>
  <sheetData>
    <row r="1" spans="3:9" s="4" customFormat="1" ht="20" x14ac:dyDescent="0.25">
      <c r="C1" s="112" t="s">
        <v>0</v>
      </c>
      <c r="D1" s="3"/>
      <c r="I1" s="195" t="str">
        <f>IF(ISBLANK(R_107_SWO_Nr),"","Objekt-Nr./n " &amp; R_107_SWO_Nr)</f>
        <v/>
      </c>
    </row>
    <row r="2" spans="3:9" s="4" customFormat="1" x14ac:dyDescent="0.25"/>
    <row r="3" spans="3:9" s="4" customFormat="1" ht="20" x14ac:dyDescent="0.25">
      <c r="C3" s="3" t="s">
        <v>78</v>
      </c>
      <c r="D3" s="3"/>
    </row>
    <row r="4" spans="3:9" s="4" customFormat="1" x14ac:dyDescent="0.25"/>
    <row r="5" spans="3:9" s="4" customFormat="1" ht="15.5" x14ac:dyDescent="0.25">
      <c r="C5" s="6" t="s">
        <v>36</v>
      </c>
      <c r="D5" s="6"/>
    </row>
    <row r="6" spans="3:9" s="4" customFormat="1" ht="16" customHeight="1" x14ac:dyDescent="0.25">
      <c r="C6" s="121" t="s">
        <v>60</v>
      </c>
      <c r="D6" s="120"/>
      <c r="E6" s="136">
        <v>8830</v>
      </c>
      <c r="I6" s="28"/>
    </row>
    <row r="7" spans="3:9" s="4" customFormat="1" ht="17.25" customHeight="1" x14ac:dyDescent="0.25">
      <c r="C7" s="119" t="s">
        <v>62</v>
      </c>
      <c r="D7" s="270" t="s">
        <v>64</v>
      </c>
      <c r="E7" s="325"/>
      <c r="F7" s="325"/>
      <c r="I7" s="28"/>
    </row>
    <row r="8" spans="3:9" s="4" customFormat="1" ht="17.25" customHeight="1" x14ac:dyDescent="0.25">
      <c r="C8" s="121" t="s">
        <v>63</v>
      </c>
      <c r="D8" s="270" t="s">
        <v>37</v>
      </c>
      <c r="E8" s="325"/>
      <c r="F8" s="325"/>
      <c r="H8" s="2"/>
      <c r="I8" s="43"/>
    </row>
    <row r="9" spans="3:9" s="4" customFormat="1" ht="17.25" customHeight="1" x14ac:dyDescent="0.25">
      <c r="C9" s="119" t="s">
        <v>61</v>
      </c>
      <c r="D9" s="270" t="s">
        <v>32</v>
      </c>
      <c r="E9" s="331"/>
      <c r="F9" s="331"/>
      <c r="I9" s="28"/>
    </row>
    <row r="10" spans="3:9" s="4" customFormat="1" x14ac:dyDescent="0.25">
      <c r="C10" s="8"/>
    </row>
    <row r="11" spans="3:9" s="4" customFormat="1" ht="15.5" x14ac:dyDescent="0.25">
      <c r="C11" s="6" t="s">
        <v>1</v>
      </c>
      <c r="D11" s="6"/>
    </row>
    <row r="12" spans="3:9" s="4" customFormat="1" ht="13" x14ac:dyDescent="0.25">
      <c r="C12" s="7" t="s">
        <v>54</v>
      </c>
      <c r="D12" s="2" t="s">
        <v>55</v>
      </c>
      <c r="E12" s="127">
        <f>R_102_FKNr</f>
        <v>0</v>
      </c>
      <c r="I12" s="127"/>
    </row>
    <row r="13" spans="3:9" s="4" customFormat="1" ht="13" x14ac:dyDescent="0.25">
      <c r="C13" s="7" t="s">
        <v>95</v>
      </c>
      <c r="D13" s="2" t="s">
        <v>55</v>
      </c>
      <c r="E13" s="127">
        <f>R_103_RNr</f>
        <v>0</v>
      </c>
      <c r="I13" s="127"/>
    </row>
    <row r="14" spans="3:9" s="4" customFormat="1" ht="13" x14ac:dyDescent="0.25">
      <c r="C14" s="7" t="s">
        <v>2</v>
      </c>
      <c r="D14" s="2" t="s">
        <v>56</v>
      </c>
      <c r="E14" s="127">
        <f>R_104_RName</f>
        <v>0</v>
      </c>
    </row>
    <row r="15" spans="3:9" s="4" customFormat="1" ht="13" x14ac:dyDescent="0.25">
      <c r="C15" s="8" t="s">
        <v>181</v>
      </c>
      <c r="D15" s="2" t="s">
        <v>53</v>
      </c>
      <c r="E15" s="127">
        <f>R_105_RF</f>
        <v>0</v>
      </c>
    </row>
    <row r="16" spans="3:9" s="4" customFormat="1" x14ac:dyDescent="0.25"/>
    <row r="17" spans="3:14" s="4" customFormat="1" ht="15.5" x14ac:dyDescent="0.25">
      <c r="C17" s="6" t="s">
        <v>3</v>
      </c>
      <c r="D17" s="6"/>
    </row>
    <row r="18" spans="3:14" s="4" customFormat="1" ht="13" x14ac:dyDescent="0.25">
      <c r="C18" s="7" t="s">
        <v>4</v>
      </c>
      <c r="D18" s="7"/>
      <c r="E18" s="13"/>
      <c r="F18" s="2" t="s">
        <v>56</v>
      </c>
      <c r="G18" s="127">
        <f>R_106_Gmde</f>
        <v>0</v>
      </c>
      <c r="I18" s="127"/>
    </row>
    <row r="19" spans="3:14" s="4" customFormat="1" ht="13" x14ac:dyDescent="0.25">
      <c r="C19" s="7" t="s">
        <v>5</v>
      </c>
      <c r="D19" s="7"/>
      <c r="E19" s="13"/>
      <c r="F19" s="2" t="s">
        <v>94</v>
      </c>
      <c r="G19" s="127">
        <f>R_107_SWO_Nr</f>
        <v>0</v>
      </c>
      <c r="I19" s="127"/>
    </row>
    <row r="20" spans="3:14" s="4" customFormat="1" ht="13" x14ac:dyDescent="0.25">
      <c r="C20" s="7" t="s">
        <v>326</v>
      </c>
      <c r="D20" s="7"/>
      <c r="E20" s="13"/>
      <c r="F20" s="2" t="s">
        <v>327</v>
      </c>
      <c r="G20" s="271">
        <f>R_118_Fo_ID</f>
        <v>0</v>
      </c>
      <c r="I20" s="271"/>
    </row>
    <row r="21" spans="3:14" s="4" customFormat="1" ht="5.9" customHeight="1" x14ac:dyDescent="0.25">
      <c r="C21" s="7"/>
      <c r="D21" s="7"/>
      <c r="E21" s="13"/>
      <c r="F21" s="2"/>
      <c r="G21" s="127"/>
      <c r="I21" s="127"/>
    </row>
    <row r="22" spans="3:14" s="4" customFormat="1" ht="13" x14ac:dyDescent="0.25">
      <c r="C22" s="7" t="s">
        <v>101</v>
      </c>
      <c r="D22" s="188" t="str">
        <f>R_101_Verfahren</f>
        <v>Projekt (Holzschlag)</v>
      </c>
      <c r="E22" s="13"/>
      <c r="F22" s="2"/>
      <c r="G22" s="178"/>
      <c r="H22" s="178"/>
      <c r="I22" s="178"/>
      <c r="K22" s="178"/>
      <c r="L22" s="84"/>
      <c r="M22" s="84"/>
      <c r="N22" s="84"/>
    </row>
    <row r="23" spans="3:14" s="4" customFormat="1" ht="13" x14ac:dyDescent="0.25">
      <c r="C23" s="7" t="s">
        <v>67</v>
      </c>
      <c r="D23" s="7"/>
      <c r="E23" s="13"/>
      <c r="F23" s="2" t="s">
        <v>172</v>
      </c>
      <c r="G23" s="179">
        <f>CHOOSE(g_R6_V_Index,
(IF(g_R3_V1_Fl_e&gt;0,g_R3_V1_Fl_e,g_R3_V1_Fl_p)),
(IF(g_R3_V2_Fl_e&gt;0,g_R3_V2_Fl_e,g_R3_V2_Fl_p)),
(IF(g_R3_V3_Sum_Fl_e&gt;0,g_R3_V3_Sum_Fl_e,g_R3_V3_Sum_Fl_p)),
(IF(g_R3_V4_Fl_e&gt;0,g_R3_V4_Fl_e,g_R3_V4_Fl_p))
)</f>
        <v>0</v>
      </c>
      <c r="H23" s="179"/>
      <c r="I23" s="179"/>
      <c r="K23" s="179"/>
    </row>
    <row r="24" spans="3:14" s="4" customFormat="1" ht="13" x14ac:dyDescent="0.25">
      <c r="C24" s="7" t="s">
        <v>66</v>
      </c>
      <c r="D24" s="7"/>
      <c r="E24" s="13"/>
      <c r="F24" s="2" t="s">
        <v>74</v>
      </c>
      <c r="G24" s="179">
        <f>R_109_SWO_KatO</f>
        <v>0</v>
      </c>
      <c r="H24" s="179"/>
      <c r="I24" s="179"/>
      <c r="K24" s="179"/>
    </row>
    <row r="25" spans="3:14" s="4" customFormat="1" ht="13" x14ac:dyDescent="0.25">
      <c r="C25" s="7" t="s">
        <v>65</v>
      </c>
      <c r="D25" s="7"/>
      <c r="E25" s="13"/>
      <c r="F25" s="2" t="s">
        <v>74</v>
      </c>
      <c r="G25" s="179">
        <f>R_110_SWO_KatP</f>
        <v>0</v>
      </c>
      <c r="H25" s="179"/>
      <c r="I25" s="179"/>
      <c r="K25" s="179"/>
    </row>
    <row r="26" spans="3:14" s="4" customFormat="1" x14ac:dyDescent="0.25">
      <c r="C26" s="14"/>
      <c r="D26" s="14"/>
      <c r="E26" s="11"/>
      <c r="F26" s="11"/>
    </row>
    <row r="27" spans="3:14" s="4" customFormat="1" ht="15.5" x14ac:dyDescent="0.25">
      <c r="C27" s="6" t="s">
        <v>6</v>
      </c>
      <c r="D27" s="6"/>
    </row>
    <row r="28" spans="3:14" s="4" customFormat="1" ht="15.5" x14ac:dyDescent="0.25">
      <c r="C28" s="15" t="s">
        <v>7</v>
      </c>
      <c r="D28" s="45"/>
      <c r="E28" s="44" t="str">
        <f>IF(ISBLANK(R_111_ZA01),"",R_111_ZA01)</f>
        <v/>
      </c>
      <c r="F28" s="183"/>
      <c r="G28" s="182"/>
      <c r="H28" s="44"/>
      <c r="I28" s="44"/>
    </row>
    <row r="29" spans="3:14" s="4" customFormat="1" ht="15.5" x14ac:dyDescent="0.25">
      <c r="C29" s="177" t="s">
        <v>182</v>
      </c>
      <c r="D29" s="45"/>
      <c r="E29" s="44" t="str">
        <f>IF(ISBLANK(R_112_ZA02),"",R_112_ZA02)</f>
        <v/>
      </c>
      <c r="F29" s="183"/>
      <c r="G29" s="182"/>
      <c r="H29" s="44"/>
      <c r="I29" s="44"/>
    </row>
    <row r="30" spans="3:14" s="4" customFormat="1" ht="15.5" x14ac:dyDescent="0.25">
      <c r="C30" s="177" t="s">
        <v>183</v>
      </c>
      <c r="D30" s="45"/>
      <c r="E30" s="44" t="str">
        <f>IF(ISBLANK(R_113_ZA03),"",R_113_ZA03)</f>
        <v/>
      </c>
      <c r="F30" s="183"/>
      <c r="G30" s="182"/>
      <c r="H30" s="44"/>
      <c r="I30" s="44"/>
    </row>
    <row r="31" spans="3:14" s="4" customFormat="1" ht="15.65" customHeight="1" x14ac:dyDescent="0.25">
      <c r="C31" s="177"/>
      <c r="D31" s="45"/>
      <c r="E31" s="44" t="str">
        <f>IF(ISBLANK(R_114_ZA04),"",R_114_ZA04)</f>
        <v/>
      </c>
      <c r="F31" s="183"/>
      <c r="G31" s="182"/>
      <c r="H31" s="44"/>
      <c r="I31" s="44"/>
    </row>
    <row r="32" spans="3:14" s="4" customFormat="1" ht="2.5" customHeight="1" x14ac:dyDescent="0.25">
      <c r="C32" s="16"/>
      <c r="D32" s="45"/>
      <c r="E32" s="44" t="str">
        <f>IF(ISBLANK(R_115_ZA05),"",R_115_ZA05)</f>
        <v/>
      </c>
      <c r="G32" s="44"/>
      <c r="H32" s="44"/>
      <c r="I32" s="44"/>
    </row>
    <row r="33" spans="3:9" s="4" customFormat="1" ht="5.9" customHeight="1" x14ac:dyDescent="0.25">
      <c r="C33" s="16"/>
      <c r="D33" s="16"/>
      <c r="E33" s="46"/>
      <c r="G33" s="46"/>
      <c r="H33" s="46"/>
      <c r="I33" s="46"/>
    </row>
    <row r="34" spans="3:9" s="16" customFormat="1" ht="13" x14ac:dyDescent="0.25">
      <c r="C34" s="18" t="s">
        <v>8</v>
      </c>
      <c r="E34" s="44">
        <f>R_116_IBAN</f>
        <v>0</v>
      </c>
      <c r="G34" s="46"/>
      <c r="H34" s="46"/>
      <c r="I34" s="46"/>
    </row>
    <row r="35" spans="3:9" s="4" customFormat="1" ht="5.9" customHeight="1" x14ac:dyDescent="0.25">
      <c r="C35" s="19"/>
      <c r="D35" s="19"/>
      <c r="E35" s="20"/>
      <c r="F35" s="20"/>
      <c r="G35" s="21"/>
      <c r="H35" s="21"/>
      <c r="I35" s="21"/>
    </row>
    <row r="36" spans="3:9" s="4" customFormat="1" x14ac:dyDescent="0.25">
      <c r="C36" s="18" t="s">
        <v>82</v>
      </c>
      <c r="D36" s="16"/>
      <c r="E36" s="18" t="s">
        <v>9</v>
      </c>
      <c r="F36" s="18"/>
      <c r="G36" s="16"/>
      <c r="H36" s="18"/>
      <c r="I36" s="18"/>
    </row>
    <row r="37" spans="3:9" s="4" customFormat="1" ht="5.9" customHeight="1" x14ac:dyDescent="0.25">
      <c r="C37" s="18"/>
      <c r="D37" s="18"/>
      <c r="E37" s="19"/>
      <c r="F37" s="18"/>
      <c r="G37" s="16"/>
      <c r="H37" s="18"/>
      <c r="I37" s="18"/>
    </row>
    <row r="38" spans="3:9" s="4" customFormat="1" ht="12.75" customHeight="1" x14ac:dyDescent="0.25">
      <c r="C38" s="15" t="s">
        <v>83</v>
      </c>
      <c r="D38" s="18"/>
      <c r="E38" s="47" t="s">
        <v>179</v>
      </c>
      <c r="F38" s="47"/>
      <c r="G38" s="47"/>
      <c r="H38" s="47"/>
      <c r="I38" s="47"/>
    </row>
    <row r="39" spans="3:9" s="4" customFormat="1" ht="5.9" customHeight="1" x14ac:dyDescent="0.25">
      <c r="C39" s="15"/>
      <c r="D39" s="18"/>
      <c r="E39" s="47"/>
      <c r="F39" s="47"/>
      <c r="G39" s="47"/>
      <c r="H39" s="47"/>
      <c r="I39" s="47"/>
    </row>
    <row r="40" spans="3:9" ht="12.75" customHeight="1" x14ac:dyDescent="0.25">
      <c r="C40" s="48" t="s">
        <v>180</v>
      </c>
      <c r="D40" s="49"/>
      <c r="E40" s="50"/>
      <c r="F40" s="50"/>
      <c r="G40" s="50"/>
      <c r="H40" s="50"/>
      <c r="I40" s="50"/>
    </row>
    <row r="41" spans="3:9" ht="12.75" customHeight="1" x14ac:dyDescent="0.25">
      <c r="C41" s="333" t="str">
        <f>IF(ISBLANK(R_117_BemZZ),"",R_117_BemZZ)</f>
        <v/>
      </c>
      <c r="D41" s="334"/>
      <c r="E41" s="334"/>
      <c r="F41" s="334"/>
      <c r="G41" s="334"/>
      <c r="H41" s="334"/>
      <c r="I41" s="335"/>
    </row>
    <row r="42" spans="3:9" ht="12.75" customHeight="1" x14ac:dyDescent="0.25">
      <c r="C42" s="336"/>
      <c r="D42" s="337"/>
      <c r="E42" s="337"/>
      <c r="F42" s="337"/>
      <c r="G42" s="337"/>
      <c r="H42" s="337"/>
      <c r="I42" s="338"/>
    </row>
    <row r="43" spans="3:9" ht="12.65" customHeight="1" x14ac:dyDescent="0.25">
      <c r="C43" s="339"/>
      <c r="D43" s="340"/>
      <c r="E43" s="340"/>
      <c r="F43" s="340"/>
      <c r="G43" s="340"/>
      <c r="H43" s="340"/>
      <c r="I43" s="341"/>
    </row>
    <row r="45" spans="3:9" ht="15.5" x14ac:dyDescent="0.25">
      <c r="C45" s="51" t="s">
        <v>38</v>
      </c>
      <c r="D45" s="51"/>
      <c r="E45" s="52"/>
      <c r="F45" s="52"/>
      <c r="G45" s="52"/>
      <c r="H45" s="52"/>
      <c r="I45" s="52"/>
    </row>
    <row r="46" spans="3:9" x14ac:dyDescent="0.25">
      <c r="C46" s="53" t="s">
        <v>39</v>
      </c>
      <c r="D46" s="129" t="s">
        <v>40</v>
      </c>
      <c r="E46" s="330" t="s">
        <v>41</v>
      </c>
      <c r="F46" s="330"/>
      <c r="G46" s="328" t="s">
        <v>47</v>
      </c>
      <c r="H46" s="328"/>
      <c r="I46" s="129" t="s">
        <v>22</v>
      </c>
    </row>
    <row r="47" spans="3:9" ht="13" x14ac:dyDescent="0.25">
      <c r="C47" s="53" t="s">
        <v>42</v>
      </c>
      <c r="D47" s="189" t="s">
        <v>43</v>
      </c>
      <c r="E47" s="332" t="s">
        <v>44</v>
      </c>
      <c r="F47" s="332"/>
      <c r="G47" s="329" t="s">
        <v>48</v>
      </c>
      <c r="H47" s="329"/>
      <c r="I47" s="54">
        <f>qba_R4_V1234_B_Auszahlung*R_109_SWO_KatO/100</f>
        <v>0</v>
      </c>
    </row>
    <row r="48" spans="3:9" ht="13" x14ac:dyDescent="0.25">
      <c r="C48" s="53" t="s">
        <v>42</v>
      </c>
      <c r="D48" s="26" t="s">
        <v>45</v>
      </c>
      <c r="E48" s="332" t="s">
        <v>46</v>
      </c>
      <c r="F48" s="332"/>
      <c r="G48" s="329" t="s">
        <v>48</v>
      </c>
      <c r="H48" s="329"/>
      <c r="I48" s="54">
        <f>qba_R4_V1234_B_Auszahlung*R_110_SWO_KatP/100</f>
        <v>0</v>
      </c>
    </row>
    <row r="49" spans="3:9" ht="5.9" customHeight="1" x14ac:dyDescent="0.25">
      <c r="C49" s="53"/>
      <c r="D49" s="55"/>
      <c r="E49" s="130"/>
      <c r="F49" s="130"/>
      <c r="G49" s="128"/>
      <c r="H49" s="128"/>
      <c r="I49" s="54"/>
    </row>
    <row r="50" spans="3:9" ht="16" thickBot="1" x14ac:dyDescent="0.3">
      <c r="C50" s="48" t="s">
        <v>184</v>
      </c>
      <c r="D50" s="53"/>
      <c r="E50" s="56"/>
      <c r="F50" s="56"/>
      <c r="G50" s="56"/>
      <c r="H50" s="56"/>
      <c r="I50" s="185">
        <f>SUM(I47:I48)</f>
        <v>0</v>
      </c>
    </row>
    <row r="51" spans="3:9" ht="13" thickTop="1" x14ac:dyDescent="0.25"/>
    <row r="52" spans="3:9" x14ac:dyDescent="0.25">
      <c r="C52" s="53" t="s">
        <v>33</v>
      </c>
      <c r="D52" s="53"/>
      <c r="E52" s="53"/>
      <c r="F52" s="53"/>
      <c r="G52" s="53"/>
      <c r="H52" s="56"/>
      <c r="I52" s="180">
        <f>IF(ISNUMBER(qba_R4_V14_B_Gmde),qba_R4_V14_B_Gmde,0)</f>
        <v>0</v>
      </c>
    </row>
    <row r="54" spans="3:9" ht="15.5" x14ac:dyDescent="0.25">
      <c r="C54" s="51" t="s">
        <v>49</v>
      </c>
    </row>
    <row r="55" spans="3:9" ht="17.25" customHeight="1" x14ac:dyDescent="0.25">
      <c r="C55" s="48" t="s">
        <v>50</v>
      </c>
      <c r="D55" s="48"/>
      <c r="E55" s="326"/>
      <c r="F55" s="326"/>
      <c r="G55" s="326"/>
      <c r="H55" s="326"/>
      <c r="I55" s="326"/>
    </row>
    <row r="56" spans="3:9" ht="17.25" customHeight="1" x14ac:dyDescent="0.25">
      <c r="C56" s="48" t="s">
        <v>51</v>
      </c>
      <c r="D56" s="48"/>
      <c r="E56" s="327"/>
      <c r="F56" s="327"/>
      <c r="G56" s="327"/>
      <c r="H56" s="327"/>
      <c r="I56" s="327"/>
    </row>
    <row r="57" spans="3:9" ht="17.25" customHeight="1" x14ac:dyDescent="0.25">
      <c r="C57" s="48" t="s">
        <v>52</v>
      </c>
      <c r="D57" s="48"/>
      <c r="E57" s="327"/>
      <c r="F57" s="327"/>
      <c r="G57" s="327"/>
      <c r="H57" s="327"/>
      <c r="I57" s="327"/>
    </row>
    <row r="58" spans="3:9" ht="4.5" customHeight="1" x14ac:dyDescent="0.25"/>
  </sheetData>
  <sheetProtection password="CE67" sheet="1" selectLockedCells="1"/>
  <mergeCells count="13">
    <mergeCell ref="E7:F7"/>
    <mergeCell ref="E55:I55"/>
    <mergeCell ref="E56:I56"/>
    <mergeCell ref="E57:I57"/>
    <mergeCell ref="G46:H46"/>
    <mergeCell ref="G47:H47"/>
    <mergeCell ref="G48:H48"/>
    <mergeCell ref="E46:F46"/>
    <mergeCell ref="E8:F8"/>
    <mergeCell ref="E9:F9"/>
    <mergeCell ref="E47:F47"/>
    <mergeCell ref="E48:F48"/>
    <mergeCell ref="C41:I43"/>
  </mergeCells>
  <pageMargins left="0.35433070866141736" right="0.51181102362204722" top="0.78740157480314965" bottom="0.59055118110236227" header="0.31496062992125984" footer="0.31496062992125984"/>
  <pageSetup paperSize="9" scale="99" orientation="portrait" blackAndWhite="1" r:id="rId1"/>
  <headerFooter>
    <oddHeader>&amp;L&amp;9           Kanton Zürich, ALN, Abteilung Wald&amp;R&amp;9Vers. 01.01.21</oddHeader>
    <oddFooter>&amp;R&amp;6   Datei: &amp;F  /  Register: &amp;A  /  Seite &amp;"Arial,Fett"5&amp;"Arial,Standard" von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C1:W70"/>
  <sheetViews>
    <sheetView showGridLines="0" showRowColHeaders="0" zoomScaleNormal="100" zoomScaleSheetLayoutView="100" zoomScalePageLayoutView="110" workbookViewId="0">
      <selection activeCell="C62" sqref="C62"/>
    </sheetView>
  </sheetViews>
  <sheetFormatPr baseColWidth="10" defaultColWidth="10.81640625" defaultRowHeight="12.5" x14ac:dyDescent="0.25"/>
  <cols>
    <col min="1" max="1" width="2.54296875" style="33" customWidth="1"/>
    <col min="2" max="2" width="2.7265625" style="33" customWidth="1"/>
    <col min="3" max="3" width="39.7265625" style="33" customWidth="1"/>
    <col min="4" max="4" width="15.81640625" style="33" customWidth="1"/>
    <col min="5" max="5" width="2.1796875" style="33" customWidth="1"/>
    <col min="6" max="6" width="8.81640625" style="33" customWidth="1"/>
    <col min="7" max="7" width="2.7265625" style="160" customWidth="1"/>
    <col min="8" max="8" width="4.453125" style="36" customWidth="1"/>
    <col min="9" max="9" width="3.453125" style="74" customWidth="1"/>
    <col min="10" max="10" width="5.26953125" style="33" customWidth="1"/>
    <col min="11" max="11" width="2.7265625" style="153" customWidth="1"/>
    <col min="12" max="12" width="5.26953125" style="36" customWidth="1"/>
    <col min="13" max="13" width="2.7265625" style="33" customWidth="1"/>
    <col min="14" max="15" width="9.54296875" style="33" customWidth="1"/>
    <col min="16" max="16384" width="10.81640625" style="33"/>
  </cols>
  <sheetData>
    <row r="1" spans="3:23" s="57" customFormat="1" ht="20" x14ac:dyDescent="0.4">
      <c r="C1" s="57" t="s">
        <v>0</v>
      </c>
      <c r="G1" s="158"/>
      <c r="H1" s="68"/>
      <c r="I1" s="75"/>
      <c r="K1" s="151"/>
      <c r="L1" s="68"/>
    </row>
    <row r="3" spans="3:23" s="59" customFormat="1" ht="20" x14ac:dyDescent="0.4">
      <c r="C3" s="58" t="s">
        <v>160</v>
      </c>
      <c r="G3" s="159"/>
      <c r="H3" s="69"/>
      <c r="I3" s="76"/>
      <c r="K3" s="152"/>
      <c r="L3" s="69"/>
    </row>
    <row r="4" spans="3:23" s="59" customFormat="1" ht="9" customHeight="1" x14ac:dyDescent="0.4">
      <c r="C4" s="58"/>
      <c r="G4" s="159"/>
      <c r="H4" s="69"/>
      <c r="I4" s="76"/>
      <c r="K4" s="152"/>
      <c r="L4" s="69"/>
    </row>
    <row r="5" spans="3:23" ht="15.5" x14ac:dyDescent="0.35">
      <c r="C5" s="170" t="s">
        <v>162</v>
      </c>
    </row>
    <row r="6" spans="3:23" x14ac:dyDescent="0.25">
      <c r="C6" s="169" t="s">
        <v>228</v>
      </c>
    </row>
    <row r="7" spans="3:23" ht="6.75" customHeight="1" x14ac:dyDescent="0.25"/>
    <row r="8" spans="3:23" s="74" customFormat="1" ht="12.75" customHeight="1" x14ac:dyDescent="0.3">
      <c r="C8" s="171" t="s">
        <v>106</v>
      </c>
      <c r="D8" s="190" t="s">
        <v>107</v>
      </c>
      <c r="E8" s="173"/>
      <c r="F8" s="342" t="s">
        <v>185</v>
      </c>
      <c r="G8" s="342"/>
      <c r="H8" s="342"/>
      <c r="I8" s="171"/>
      <c r="K8" s="172"/>
      <c r="L8" s="190" t="s">
        <v>21</v>
      </c>
      <c r="M8" s="39"/>
      <c r="N8" s="39"/>
      <c r="O8" s="39"/>
      <c r="V8" s="191"/>
      <c r="W8" s="192"/>
    </row>
    <row r="9" spans="3:23" s="74" customFormat="1" ht="12.75" customHeight="1" x14ac:dyDescent="0.3">
      <c r="C9" s="171"/>
      <c r="D9" s="171"/>
      <c r="E9" s="171"/>
      <c r="F9" s="342"/>
      <c r="G9" s="342"/>
      <c r="H9" s="342"/>
      <c r="I9" s="171"/>
      <c r="J9" s="171"/>
      <c r="K9" s="172"/>
      <c r="L9" s="173"/>
      <c r="M9" s="39"/>
      <c r="N9" s="39"/>
      <c r="O9" s="39"/>
      <c r="V9" s="192"/>
      <c r="W9" s="192"/>
    </row>
    <row r="10" spans="3:23" x14ac:dyDescent="0.25">
      <c r="C10" s="39" t="s">
        <v>108</v>
      </c>
      <c r="D10" s="39"/>
      <c r="E10" s="39"/>
      <c r="F10" s="166"/>
      <c r="G10" s="166"/>
      <c r="H10" s="166"/>
      <c r="I10" s="39"/>
      <c r="J10" s="39"/>
      <c r="K10" s="154"/>
      <c r="L10" s="73"/>
      <c r="M10" s="40"/>
      <c r="N10" s="40"/>
      <c r="O10" s="40" t="s">
        <v>163</v>
      </c>
    </row>
    <row r="11" spans="3:23" x14ac:dyDescent="0.25">
      <c r="C11" s="70" t="s">
        <v>23</v>
      </c>
      <c r="D11" s="149" t="s">
        <v>71</v>
      </c>
      <c r="E11" s="149"/>
      <c r="F11" s="71"/>
      <c r="G11" s="71"/>
      <c r="H11" s="149" t="s">
        <v>109</v>
      </c>
      <c r="I11" s="71"/>
      <c r="J11" s="71"/>
      <c r="K11" s="155"/>
      <c r="L11" s="164">
        <v>50</v>
      </c>
      <c r="M11" s="40"/>
      <c r="N11" s="40"/>
      <c r="O11" s="163"/>
      <c r="P11" s="33" t="s">
        <v>164</v>
      </c>
    </row>
    <row r="12" spans="3:23" s="74" customFormat="1" ht="8.25" customHeight="1" x14ac:dyDescent="0.25">
      <c r="C12" s="39"/>
      <c r="D12" s="39"/>
      <c r="E12" s="39"/>
      <c r="F12" s="39"/>
      <c r="G12" s="161"/>
      <c r="H12" s="73"/>
      <c r="I12" s="39"/>
      <c r="J12" s="39"/>
      <c r="K12" s="154"/>
      <c r="L12" s="73"/>
      <c r="M12" s="39"/>
      <c r="N12" s="39"/>
      <c r="O12" s="39"/>
    </row>
    <row r="13" spans="3:23" x14ac:dyDescent="0.25">
      <c r="C13" s="39" t="s">
        <v>110</v>
      </c>
      <c r="D13" s="39"/>
      <c r="E13" s="39"/>
      <c r="F13" s="39"/>
      <c r="G13" s="161"/>
      <c r="H13" s="73"/>
      <c r="I13" s="39"/>
      <c r="J13" s="39"/>
      <c r="K13" s="154"/>
      <c r="L13" s="73"/>
      <c r="M13" s="40"/>
      <c r="N13" s="40"/>
      <c r="O13" s="40"/>
    </row>
    <row r="14" spans="3:23" x14ac:dyDescent="0.25">
      <c r="C14" s="140" t="s">
        <v>111</v>
      </c>
      <c r="D14" s="141"/>
      <c r="E14" s="141"/>
      <c r="F14" s="141"/>
      <c r="G14" s="162"/>
      <c r="H14" s="150"/>
      <c r="I14" s="141"/>
      <c r="J14" s="141"/>
      <c r="K14" s="156"/>
      <c r="L14" s="142"/>
      <c r="M14" s="40"/>
      <c r="N14" s="40"/>
      <c r="O14" s="40"/>
    </row>
    <row r="15" spans="3:23" x14ac:dyDescent="0.25">
      <c r="C15" s="70" t="s">
        <v>10</v>
      </c>
      <c r="D15" s="149" t="s">
        <v>71</v>
      </c>
      <c r="E15" s="149"/>
      <c r="F15" s="71">
        <v>40</v>
      </c>
      <c r="G15" s="148" t="s">
        <v>125</v>
      </c>
      <c r="H15" s="149">
        <v>50</v>
      </c>
      <c r="I15" s="71"/>
      <c r="J15" s="165">
        <v>20</v>
      </c>
      <c r="K15" s="155" t="s">
        <v>125</v>
      </c>
      <c r="L15" s="164">
        <v>25</v>
      </c>
      <c r="M15" s="40"/>
      <c r="N15" s="40"/>
      <c r="O15" s="40"/>
    </row>
    <row r="16" spans="3:23" x14ac:dyDescent="0.25">
      <c r="C16" s="70" t="s">
        <v>11</v>
      </c>
      <c r="D16" s="149" t="s">
        <v>71</v>
      </c>
      <c r="E16" s="149"/>
      <c r="F16" s="71">
        <v>24</v>
      </c>
      <c r="G16" s="148" t="s">
        <v>125</v>
      </c>
      <c r="H16" s="149">
        <v>30</v>
      </c>
      <c r="I16" s="71"/>
      <c r="J16" s="165">
        <v>12</v>
      </c>
      <c r="K16" s="155" t="s">
        <v>125</v>
      </c>
      <c r="L16" s="164">
        <v>15</v>
      </c>
      <c r="M16" s="40"/>
      <c r="N16" s="40"/>
      <c r="O16" s="40"/>
    </row>
    <row r="17" spans="3:15" x14ac:dyDescent="0.25">
      <c r="C17" s="70" t="s">
        <v>12</v>
      </c>
      <c r="D17" s="149" t="s">
        <v>71</v>
      </c>
      <c r="E17" s="149"/>
      <c r="F17" s="71">
        <v>48</v>
      </c>
      <c r="G17" s="148" t="s">
        <v>125</v>
      </c>
      <c r="H17" s="149">
        <v>60</v>
      </c>
      <c r="I17" s="71"/>
      <c r="J17" s="165">
        <v>24</v>
      </c>
      <c r="K17" s="155" t="s">
        <v>125</v>
      </c>
      <c r="L17" s="164">
        <v>30</v>
      </c>
      <c r="M17" s="40"/>
      <c r="N17" s="40"/>
      <c r="O17" s="40"/>
    </row>
    <row r="18" spans="3:15" s="74" customFormat="1" ht="8.25" customHeight="1" x14ac:dyDescent="0.25">
      <c r="C18" s="39"/>
      <c r="D18" s="39"/>
      <c r="E18" s="39"/>
      <c r="F18" s="39"/>
      <c r="G18" s="161"/>
      <c r="H18" s="73"/>
      <c r="I18" s="39"/>
      <c r="J18" s="39"/>
      <c r="K18" s="154"/>
      <c r="L18" s="73"/>
      <c r="M18" s="39"/>
      <c r="N18" s="39"/>
      <c r="O18" s="39"/>
    </row>
    <row r="19" spans="3:15" x14ac:dyDescent="0.25">
      <c r="C19" s="39" t="s">
        <v>112</v>
      </c>
      <c r="D19" s="39"/>
      <c r="E19" s="39"/>
      <c r="F19" s="39"/>
      <c r="G19" s="161"/>
      <c r="H19" s="73"/>
      <c r="I19" s="39"/>
      <c r="J19" s="39"/>
      <c r="K19" s="154"/>
      <c r="L19" s="73"/>
      <c r="M19" s="40"/>
      <c r="N19" s="40"/>
      <c r="O19" s="40"/>
    </row>
    <row r="20" spans="3:15" x14ac:dyDescent="0.25">
      <c r="C20" s="140" t="s">
        <v>113</v>
      </c>
      <c r="D20" s="141"/>
      <c r="E20" s="141"/>
      <c r="F20" s="141"/>
      <c r="G20" s="162"/>
      <c r="H20" s="150"/>
      <c r="I20" s="141"/>
      <c r="J20" s="141"/>
      <c r="K20" s="156"/>
      <c r="L20" s="142"/>
      <c r="M20" s="40"/>
      <c r="N20" s="40"/>
      <c r="O20" s="40"/>
    </row>
    <row r="21" spans="3:15" x14ac:dyDescent="0.25">
      <c r="C21" s="70" t="s">
        <v>114</v>
      </c>
      <c r="D21" s="149" t="s">
        <v>72</v>
      </c>
      <c r="E21" s="149"/>
      <c r="F21" s="71"/>
      <c r="G21" s="157"/>
      <c r="H21" s="149">
        <v>70</v>
      </c>
      <c r="I21" s="71"/>
      <c r="J21" s="71"/>
      <c r="K21" s="155"/>
      <c r="L21" s="164">
        <v>35</v>
      </c>
      <c r="M21" s="40"/>
      <c r="N21" s="40"/>
      <c r="O21" s="40"/>
    </row>
    <row r="22" spans="3:15" x14ac:dyDescent="0.25">
      <c r="C22" s="70" t="s">
        <v>115</v>
      </c>
      <c r="D22" s="149" t="s">
        <v>72</v>
      </c>
      <c r="E22" s="149"/>
      <c r="F22" s="71"/>
      <c r="G22" s="157"/>
      <c r="H22" s="149">
        <v>60</v>
      </c>
      <c r="I22" s="71"/>
      <c r="J22" s="71"/>
      <c r="K22" s="155"/>
      <c r="L22" s="164">
        <v>30</v>
      </c>
      <c r="M22" s="40"/>
      <c r="N22" s="40"/>
      <c r="O22" s="40"/>
    </row>
    <row r="23" spans="3:15" x14ac:dyDescent="0.25">
      <c r="C23" s="70" t="s">
        <v>16</v>
      </c>
      <c r="D23" s="149" t="s">
        <v>72</v>
      </c>
      <c r="E23" s="149"/>
      <c r="F23" s="71"/>
      <c r="G23" s="157"/>
      <c r="H23" s="149">
        <v>25</v>
      </c>
      <c r="I23" s="71"/>
      <c r="J23" s="71"/>
      <c r="K23" s="155"/>
      <c r="L23" s="164">
        <v>12.5</v>
      </c>
      <c r="M23" s="40"/>
      <c r="N23" s="40"/>
      <c r="O23" s="40"/>
    </row>
    <row r="24" spans="3:15" s="4" customFormat="1" ht="29.25" customHeight="1" x14ac:dyDescent="0.25">
      <c r="C24" s="167" t="s">
        <v>116</v>
      </c>
      <c r="D24" s="148" t="s">
        <v>72</v>
      </c>
      <c r="E24" s="148"/>
      <c r="F24" s="145"/>
      <c r="G24" s="157"/>
      <c r="H24" s="148">
        <v>40</v>
      </c>
      <c r="I24" s="145"/>
      <c r="J24" s="145"/>
      <c r="K24" s="157"/>
      <c r="L24" s="168">
        <v>20</v>
      </c>
    </row>
    <row r="25" spans="3:15" s="74" customFormat="1" ht="8.25" customHeight="1" x14ac:dyDescent="0.25">
      <c r="C25" s="39"/>
      <c r="G25" s="161"/>
      <c r="K25" s="154"/>
      <c r="M25" s="39"/>
      <c r="N25" s="39"/>
      <c r="O25" s="39"/>
    </row>
    <row r="26" spans="3:15" x14ac:dyDescent="0.25">
      <c r="C26" s="39" t="s">
        <v>117</v>
      </c>
      <c r="D26" s="39"/>
      <c r="E26" s="39"/>
      <c r="F26" s="39"/>
      <c r="G26" s="161"/>
      <c r="H26" s="73"/>
      <c r="I26" s="39"/>
      <c r="J26" s="39"/>
      <c r="K26" s="154"/>
      <c r="L26" s="73"/>
      <c r="M26" s="40"/>
      <c r="N26" s="40"/>
      <c r="O26" s="40"/>
    </row>
    <row r="27" spans="3:15" x14ac:dyDescent="0.25">
      <c r="C27" s="70" t="s">
        <v>118</v>
      </c>
      <c r="D27" s="149" t="s">
        <v>72</v>
      </c>
      <c r="E27" s="149"/>
      <c r="F27" s="71"/>
      <c r="G27" s="157"/>
      <c r="H27" s="149">
        <v>40</v>
      </c>
      <c r="I27" s="71"/>
      <c r="J27" s="71"/>
      <c r="K27" s="155"/>
      <c r="L27" s="164">
        <v>20</v>
      </c>
      <c r="M27" s="40"/>
      <c r="N27" s="40"/>
      <c r="O27" s="40"/>
    </row>
    <row r="28" spans="3:15" x14ac:dyDescent="0.25">
      <c r="C28" s="70" t="s">
        <v>119</v>
      </c>
      <c r="D28" s="149" t="s">
        <v>72</v>
      </c>
      <c r="E28" s="149"/>
      <c r="F28" s="71"/>
      <c r="G28" s="157"/>
      <c r="H28" s="149">
        <v>70</v>
      </c>
      <c r="I28" s="71"/>
      <c r="J28" s="71"/>
      <c r="K28" s="155"/>
      <c r="L28" s="164">
        <v>35</v>
      </c>
      <c r="M28" s="40"/>
      <c r="N28" s="40"/>
      <c r="O28" s="40"/>
    </row>
    <row r="29" spans="3:15" x14ac:dyDescent="0.25">
      <c r="C29" s="70" t="s">
        <v>120</v>
      </c>
      <c r="D29" s="149" t="s">
        <v>72</v>
      </c>
      <c r="E29" s="149"/>
      <c r="F29" s="71"/>
      <c r="G29" s="157"/>
      <c r="H29" s="149">
        <v>240</v>
      </c>
      <c r="I29" s="71"/>
      <c r="J29" s="71"/>
      <c r="K29" s="155"/>
      <c r="L29" s="164">
        <v>120</v>
      </c>
      <c r="M29" s="40"/>
      <c r="N29" s="40"/>
      <c r="O29" s="40"/>
    </row>
    <row r="30" spans="3:15" x14ac:dyDescent="0.25">
      <c r="C30" s="70" t="s">
        <v>121</v>
      </c>
      <c r="D30" s="149" t="s">
        <v>72</v>
      </c>
      <c r="E30" s="149"/>
      <c r="F30" s="71"/>
      <c r="G30" s="157"/>
      <c r="H30" s="149">
        <v>200</v>
      </c>
      <c r="I30" s="71"/>
      <c r="J30" s="71"/>
      <c r="K30" s="155"/>
      <c r="L30" s="164">
        <v>100</v>
      </c>
      <c r="M30" s="40"/>
      <c r="N30" s="40"/>
      <c r="O30" s="40"/>
    </row>
    <row r="31" spans="3:15" x14ac:dyDescent="0.25">
      <c r="C31" s="70" t="s">
        <v>20</v>
      </c>
      <c r="D31" s="149" t="s">
        <v>72</v>
      </c>
      <c r="E31" s="149"/>
      <c r="F31" s="71"/>
      <c r="G31" s="157"/>
      <c r="H31" s="149">
        <v>20</v>
      </c>
      <c r="I31" s="71"/>
      <c r="J31" s="71"/>
      <c r="K31" s="155"/>
      <c r="L31" s="164">
        <v>10</v>
      </c>
      <c r="M31" s="40"/>
      <c r="N31" s="40"/>
      <c r="O31" s="40"/>
    </row>
    <row r="32" spans="3:15" s="74" customFormat="1" ht="8.25" customHeight="1" x14ac:dyDescent="0.25">
      <c r="C32" s="39"/>
      <c r="D32" s="39"/>
      <c r="E32" s="39"/>
      <c r="F32" s="39"/>
      <c r="G32" s="161"/>
      <c r="H32" s="73"/>
      <c r="I32" s="39"/>
      <c r="J32" s="39"/>
      <c r="K32" s="154"/>
      <c r="L32" s="73"/>
      <c r="M32" s="39"/>
      <c r="N32" s="39"/>
      <c r="O32" s="39"/>
    </row>
    <row r="33" spans="3:15" x14ac:dyDescent="0.25">
      <c r="C33" s="39" t="s">
        <v>198</v>
      </c>
      <c r="D33" s="39"/>
      <c r="E33" s="39"/>
      <c r="F33" s="39"/>
      <c r="G33" s="161"/>
      <c r="H33" s="73"/>
      <c r="I33" s="39"/>
      <c r="J33" s="39"/>
      <c r="K33" s="154"/>
      <c r="L33" s="73"/>
      <c r="M33" s="40"/>
      <c r="N33" s="40"/>
      <c r="O33" s="40"/>
    </row>
    <row r="34" spans="3:15" x14ac:dyDescent="0.25">
      <c r="C34" s="70" t="s">
        <v>199</v>
      </c>
      <c r="D34" s="149" t="s">
        <v>72</v>
      </c>
      <c r="E34" s="149"/>
      <c r="F34" s="71"/>
      <c r="G34" s="157"/>
      <c r="H34" s="149">
        <v>15</v>
      </c>
      <c r="I34" s="155" t="s">
        <v>125</v>
      </c>
      <c r="J34" s="149">
        <v>25</v>
      </c>
      <c r="K34" s="155" t="s">
        <v>125</v>
      </c>
      <c r="L34" s="146">
        <v>40</v>
      </c>
      <c r="M34" s="40"/>
      <c r="N34" s="40"/>
      <c r="O34" s="40"/>
    </row>
    <row r="35" spans="3:15" x14ac:dyDescent="0.25">
      <c r="C35" s="70" t="s">
        <v>222</v>
      </c>
      <c r="D35" s="149" t="s">
        <v>71</v>
      </c>
      <c r="E35" s="149"/>
      <c r="F35" s="71"/>
      <c r="G35" s="157"/>
      <c r="H35" s="149"/>
      <c r="I35" s="71"/>
      <c r="J35" s="71"/>
      <c r="K35" s="155"/>
      <c r="L35" s="164">
        <v>12</v>
      </c>
      <c r="M35" s="40"/>
      <c r="N35" s="40"/>
      <c r="O35" s="40"/>
    </row>
    <row r="37" spans="3:15" x14ac:dyDescent="0.25">
      <c r="C37" s="39" t="s">
        <v>193</v>
      </c>
      <c r="D37" s="39"/>
      <c r="E37" s="39"/>
      <c r="F37" s="39"/>
      <c r="G37" s="161"/>
      <c r="H37" s="73"/>
      <c r="I37" s="39"/>
      <c r="J37" s="39"/>
      <c r="K37" s="154"/>
      <c r="L37" s="73"/>
      <c r="M37" s="40"/>
      <c r="N37" s="40"/>
      <c r="O37" s="40"/>
    </row>
    <row r="38" spans="3:15" x14ac:dyDescent="0.25">
      <c r="C38" s="70" t="s">
        <v>122</v>
      </c>
      <c r="D38" s="174"/>
      <c r="E38" s="174"/>
      <c r="F38" s="71"/>
      <c r="G38" s="157"/>
      <c r="H38" s="149" t="s">
        <v>123</v>
      </c>
      <c r="I38" s="71"/>
      <c r="J38" s="71"/>
      <c r="K38" s="155"/>
      <c r="L38" s="72" t="s">
        <v>124</v>
      </c>
      <c r="M38" s="40"/>
      <c r="N38" s="40"/>
      <c r="O38" s="40"/>
    </row>
    <row r="40" spans="3:15" x14ac:dyDescent="0.25">
      <c r="C40" s="33" t="s">
        <v>126</v>
      </c>
    </row>
    <row r="41" spans="3:15" s="4" customFormat="1" ht="12.75" customHeight="1" x14ac:dyDescent="0.25">
      <c r="C41" s="144" t="s">
        <v>189</v>
      </c>
      <c r="D41" s="149" t="s">
        <v>72</v>
      </c>
      <c r="E41" s="145"/>
      <c r="F41" s="145"/>
      <c r="G41" s="157"/>
      <c r="H41" s="146"/>
      <c r="I41" s="143"/>
      <c r="J41" s="147"/>
      <c r="K41" s="157"/>
      <c r="L41" s="164">
        <v>70</v>
      </c>
    </row>
    <row r="42" spans="3:15" x14ac:dyDescent="0.25">
      <c r="C42" s="144" t="s">
        <v>190</v>
      </c>
      <c r="D42" s="149" t="s">
        <v>72</v>
      </c>
      <c r="E42" s="145"/>
      <c r="F42" s="145"/>
      <c r="G42" s="157"/>
      <c r="H42" s="146"/>
      <c r="I42" s="143"/>
      <c r="J42" s="147"/>
      <c r="K42" s="157"/>
      <c r="L42" s="164">
        <v>30</v>
      </c>
    </row>
    <row r="44" spans="3:15" ht="15.5" x14ac:dyDescent="0.35">
      <c r="C44" s="170" t="s">
        <v>161</v>
      </c>
    </row>
    <row r="45" spans="3:15" ht="7.5" customHeight="1" x14ac:dyDescent="0.25"/>
    <row r="46" spans="3:15" ht="13" x14ac:dyDescent="0.3">
      <c r="C46" s="61" t="s">
        <v>101</v>
      </c>
    </row>
    <row r="47" spans="3:15" x14ac:dyDescent="0.25">
      <c r="C47" s="175" t="s">
        <v>205</v>
      </c>
    </row>
    <row r="48" spans="3:15" x14ac:dyDescent="0.25">
      <c r="C48" s="175" t="s">
        <v>194</v>
      </c>
    </row>
    <row r="49" spans="3:4" x14ac:dyDescent="0.25">
      <c r="C49" s="175" t="s">
        <v>24</v>
      </c>
    </row>
    <row r="50" spans="3:4" x14ac:dyDescent="0.25">
      <c r="C50" s="175" t="s">
        <v>102</v>
      </c>
    </row>
    <row r="51" spans="3:4" ht="13" x14ac:dyDescent="0.3">
      <c r="C51" s="206">
        <f>MATCH(R_101_Verfahren,$C$47:$C$50,0)</f>
        <v>1</v>
      </c>
      <c r="D51" s="207" t="s">
        <v>200</v>
      </c>
    </row>
    <row r="53" spans="3:4" ht="15.5" x14ac:dyDescent="0.35">
      <c r="C53" s="170" t="s">
        <v>168</v>
      </c>
    </row>
    <row r="54" spans="3:4" x14ac:dyDescent="0.25">
      <c r="C54" s="176" t="s">
        <v>216</v>
      </c>
    </row>
    <row r="55" spans="3:4" x14ac:dyDescent="0.25">
      <c r="C55" s="176" t="s">
        <v>217</v>
      </c>
    </row>
    <row r="56" spans="3:4" x14ac:dyDescent="0.25">
      <c r="C56" s="176" t="s">
        <v>188</v>
      </c>
    </row>
    <row r="57" spans="3:4" x14ac:dyDescent="0.25">
      <c r="C57" s="176" t="s">
        <v>206</v>
      </c>
    </row>
    <row r="58" spans="3:4" x14ac:dyDescent="0.25">
      <c r="C58" s="176" t="s">
        <v>213</v>
      </c>
    </row>
    <row r="59" spans="3:4" x14ac:dyDescent="0.25">
      <c r="C59" s="176" t="s">
        <v>218</v>
      </c>
    </row>
    <row r="60" spans="3:4" x14ac:dyDescent="0.25">
      <c r="C60" s="176" t="s">
        <v>221</v>
      </c>
    </row>
    <row r="61" spans="3:4" x14ac:dyDescent="0.25">
      <c r="C61" s="176" t="s">
        <v>227</v>
      </c>
    </row>
    <row r="62" spans="3:4" x14ac:dyDescent="0.25">
      <c r="C62" s="176" t="s">
        <v>329</v>
      </c>
    </row>
    <row r="63" spans="3:4" x14ac:dyDescent="0.25">
      <c r="C63" s="176" t="s">
        <v>330</v>
      </c>
    </row>
    <row r="64" spans="3:4" x14ac:dyDescent="0.25">
      <c r="C64" s="176"/>
    </row>
    <row r="65" spans="3:4" ht="15.5" x14ac:dyDescent="0.35">
      <c r="C65" s="170" t="s">
        <v>209</v>
      </c>
    </row>
    <row r="66" spans="3:4" ht="7.5" customHeight="1" x14ac:dyDescent="0.25"/>
    <row r="67" spans="3:4" ht="13" x14ac:dyDescent="0.3">
      <c r="C67" s="61" t="s">
        <v>214</v>
      </c>
    </row>
    <row r="68" spans="3:4" x14ac:dyDescent="0.25">
      <c r="C68" s="175">
        <v>15</v>
      </c>
      <c r="D68" s="33" t="s">
        <v>210</v>
      </c>
    </row>
    <row r="69" spans="3:4" x14ac:dyDescent="0.25">
      <c r="C69" s="175">
        <v>25</v>
      </c>
      <c r="D69" s="33" t="s">
        <v>211</v>
      </c>
    </row>
    <row r="70" spans="3:4" x14ac:dyDescent="0.25">
      <c r="C70" s="175">
        <v>40</v>
      </c>
      <c r="D70" s="33" t="s">
        <v>212</v>
      </c>
    </row>
  </sheetData>
  <sheetProtection password="CE67" sheet="1" selectLockedCells="1"/>
  <mergeCells count="1">
    <mergeCell ref="F8:H9"/>
  </mergeCells>
  <pageMargins left="0.35433070866141736" right="0.51181102362204722" top="0.78740157480314965" bottom="0.59055118110236227" header="0.31496062992125984" footer="0.31496062992125984"/>
  <pageSetup paperSize="9" orientation="portrait" blackAndWhite="1" r:id="rId1"/>
  <headerFooter>
    <oddHeader>&amp;L&amp;9           Kanton Zürich, ALN, Abteilung Wald&amp;R&amp;6Vers. 01.01.21</oddHeader>
    <oddFooter xml:space="preserve">&amp;R&amp;8   Datei: &amp;F  /  Register: &amp;A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A1:AK15"/>
  <sheetViews>
    <sheetView workbookViewId="0">
      <pane xSplit="1" ySplit="6" topLeftCell="D7" activePane="bottomRight" state="frozen"/>
      <selection pane="topRight" activeCell="B1" sqref="B1"/>
      <selection pane="bottomLeft" activeCell="A7" sqref="A7"/>
      <selection pane="bottomRight" activeCell="R9" sqref="R9"/>
    </sheetView>
  </sheetViews>
  <sheetFormatPr baseColWidth="10" defaultRowHeight="12.5" x14ac:dyDescent="0.25"/>
  <cols>
    <col min="2" max="2" width="18.81640625" bestFit="1" customWidth="1"/>
    <col min="3" max="3" width="17" bestFit="1" customWidth="1"/>
    <col min="4" max="4" width="23.81640625" bestFit="1" customWidth="1"/>
    <col min="7" max="7" width="2.54296875" customWidth="1"/>
    <col min="9" max="9" width="35.54296875" bestFit="1" customWidth="1"/>
    <col min="10" max="10" width="19.54296875" bestFit="1" customWidth="1"/>
    <col min="11" max="11" width="13.453125" bestFit="1" customWidth="1"/>
    <col min="12" max="12" width="1.81640625" customWidth="1"/>
    <col min="13" max="13" width="2.453125" customWidth="1"/>
    <col min="15" max="17" width="1.54296875" customWidth="1"/>
    <col min="18" max="18" width="18.26953125" customWidth="1"/>
    <col min="20" max="20" width="2.1796875" customWidth="1"/>
    <col min="22" max="22" width="2.54296875" customWidth="1"/>
    <col min="23" max="23" width="13" bestFit="1" customWidth="1"/>
    <col min="24" max="24" width="9.1796875" bestFit="1" customWidth="1"/>
    <col min="25" max="25" width="7.54296875" bestFit="1" customWidth="1"/>
    <col min="26" max="26" width="12.81640625" customWidth="1"/>
    <col min="27" max="29" width="2.453125" customWidth="1"/>
    <col min="30" max="30" width="18" customWidth="1"/>
    <col min="32" max="32" width="14.7265625" customWidth="1"/>
    <col min="33" max="33" width="2.81640625" customWidth="1"/>
  </cols>
  <sheetData>
    <row r="1" spans="1:37" ht="13" x14ac:dyDescent="0.3">
      <c r="A1" s="265" t="s">
        <v>295</v>
      </c>
      <c r="B1" s="263" t="s">
        <v>294</v>
      </c>
      <c r="C1" s="263" t="s">
        <v>293</v>
      </c>
      <c r="D1" s="263" t="s">
        <v>292</v>
      </c>
      <c r="E1" s="263" t="s">
        <v>321</v>
      </c>
      <c r="F1" s="263" t="s">
        <v>290</v>
      </c>
      <c r="G1" s="265" t="s">
        <v>289</v>
      </c>
      <c r="H1" s="263" t="s">
        <v>288</v>
      </c>
      <c r="I1" s="263" t="s">
        <v>287</v>
      </c>
      <c r="J1" s="263" t="s">
        <v>320</v>
      </c>
      <c r="K1" s="263" t="s">
        <v>319</v>
      </c>
      <c r="L1" s="264" t="s">
        <v>284</v>
      </c>
      <c r="M1" s="264" t="s">
        <v>283</v>
      </c>
      <c r="N1" s="263" t="s">
        <v>318</v>
      </c>
      <c r="O1" s="264" t="s">
        <v>281</v>
      </c>
      <c r="P1" s="265" t="s">
        <v>280</v>
      </c>
      <c r="Q1" s="263" t="s">
        <v>279</v>
      </c>
      <c r="R1" s="263" t="s">
        <v>278</v>
      </c>
      <c r="S1" s="263" t="s">
        <v>277</v>
      </c>
      <c r="T1" s="265" t="s">
        <v>276</v>
      </c>
      <c r="U1" s="263" t="s">
        <v>275</v>
      </c>
      <c r="V1" s="263" t="s">
        <v>274</v>
      </c>
      <c r="W1" s="263" t="s">
        <v>273</v>
      </c>
      <c r="X1" s="263" t="s">
        <v>272</v>
      </c>
      <c r="Y1" s="263" t="s">
        <v>271</v>
      </c>
      <c r="Z1" s="263" t="s">
        <v>317</v>
      </c>
      <c r="AA1" s="265" t="s">
        <v>270</v>
      </c>
      <c r="AB1" s="265" t="s">
        <v>269</v>
      </c>
      <c r="AC1" s="264" t="s">
        <v>268</v>
      </c>
      <c r="AD1" s="263" t="s">
        <v>267</v>
      </c>
      <c r="AE1" s="263" t="s">
        <v>266</v>
      </c>
      <c r="AF1" s="263" t="s">
        <v>265</v>
      </c>
      <c r="AG1" s="264" t="s">
        <v>264</v>
      </c>
      <c r="AH1" s="263" t="s">
        <v>263</v>
      </c>
      <c r="AI1" s="263" t="s">
        <v>262</v>
      </c>
      <c r="AJ1" s="262"/>
      <c r="AK1" s="262"/>
    </row>
    <row r="2" spans="1:37" ht="13" x14ac:dyDescent="0.3">
      <c r="A2" s="261" t="s">
        <v>259</v>
      </c>
      <c r="B2" s="261" t="s">
        <v>316</v>
      </c>
      <c r="C2" s="261" t="s">
        <v>315</v>
      </c>
      <c r="D2" s="261" t="s">
        <v>314</v>
      </c>
      <c r="E2" s="261" t="s">
        <v>313</v>
      </c>
      <c r="F2" s="261" t="s">
        <v>312</v>
      </c>
      <c r="G2" s="261" t="s">
        <v>255</v>
      </c>
      <c r="H2" s="261" t="s">
        <v>311</v>
      </c>
      <c r="I2" s="261" t="s">
        <v>310</v>
      </c>
      <c r="J2" s="261" t="s">
        <v>309</v>
      </c>
      <c r="K2" s="261" t="s">
        <v>308</v>
      </c>
      <c r="L2" s="261" t="s">
        <v>253</v>
      </c>
      <c r="M2" s="261" t="s">
        <v>252</v>
      </c>
      <c r="N2" s="261" t="s">
        <v>307</v>
      </c>
      <c r="O2" s="261" t="s">
        <v>251</v>
      </c>
      <c r="P2" s="261" t="s">
        <v>250</v>
      </c>
      <c r="Q2" s="261" t="s">
        <v>249</v>
      </c>
      <c r="R2" s="261" t="s">
        <v>306</v>
      </c>
      <c r="S2" s="261" t="s">
        <v>305</v>
      </c>
      <c r="T2" s="261" t="s">
        <v>247</v>
      </c>
      <c r="U2" s="261" t="s">
        <v>304</v>
      </c>
      <c r="V2" s="261" t="s">
        <v>245</v>
      </c>
      <c r="W2" s="261" t="s">
        <v>303</v>
      </c>
      <c r="X2" s="261" t="s">
        <v>302</v>
      </c>
      <c r="Y2" s="261" t="s">
        <v>301</v>
      </c>
      <c r="Z2" s="261" t="s">
        <v>300</v>
      </c>
      <c r="AA2" s="261" t="s">
        <v>242</v>
      </c>
      <c r="AB2" s="261" t="s">
        <v>241</v>
      </c>
      <c r="AC2" s="261" t="s">
        <v>240</v>
      </c>
      <c r="AD2" s="261" t="s">
        <v>299</v>
      </c>
      <c r="AE2" s="261" t="s">
        <v>298</v>
      </c>
      <c r="AF2" s="261" t="s">
        <v>297</v>
      </c>
      <c r="AG2" s="261" t="s">
        <v>236</v>
      </c>
      <c r="AH2" s="261" t="s">
        <v>296</v>
      </c>
      <c r="AI2" s="261" t="s">
        <v>235</v>
      </c>
      <c r="AJ2" s="260"/>
      <c r="AK2" s="260"/>
    </row>
    <row r="3" spans="1:37" ht="5.15" customHeight="1" x14ac:dyDescent="0.3">
      <c r="A3" s="259"/>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row>
    <row r="4" spans="1:37" ht="5.15" customHeight="1" x14ac:dyDescent="0.25"/>
    <row r="5" spans="1:37" ht="13" x14ac:dyDescent="0.3">
      <c r="A5" s="258" t="s">
        <v>295</v>
      </c>
      <c r="B5" s="257" t="s">
        <v>294</v>
      </c>
      <c r="C5" s="257" t="s">
        <v>293</v>
      </c>
      <c r="D5" s="257" t="s">
        <v>292</v>
      </c>
      <c r="E5" s="257" t="s">
        <v>291</v>
      </c>
      <c r="F5" s="257" t="s">
        <v>290</v>
      </c>
      <c r="G5" s="258" t="s">
        <v>289</v>
      </c>
      <c r="H5" s="257" t="s">
        <v>288</v>
      </c>
      <c r="I5" s="257" t="s">
        <v>287</v>
      </c>
      <c r="J5" s="257" t="s">
        <v>286</v>
      </c>
      <c r="K5" s="257" t="s">
        <v>285</v>
      </c>
      <c r="L5" s="258" t="s">
        <v>284</v>
      </c>
      <c r="M5" s="258" t="s">
        <v>283</v>
      </c>
      <c r="N5" s="257" t="s">
        <v>282</v>
      </c>
      <c r="O5" s="258" t="s">
        <v>281</v>
      </c>
      <c r="P5" s="258" t="s">
        <v>280</v>
      </c>
      <c r="Q5" s="258" t="s">
        <v>279</v>
      </c>
      <c r="R5" s="257" t="s">
        <v>278</v>
      </c>
      <c r="S5" s="257" t="s">
        <v>277</v>
      </c>
      <c r="T5" s="258" t="s">
        <v>276</v>
      </c>
      <c r="U5" s="257" t="s">
        <v>275</v>
      </c>
      <c r="V5" s="258" t="s">
        <v>274</v>
      </c>
      <c r="W5" s="257" t="s">
        <v>273</v>
      </c>
      <c r="X5" s="257" t="s">
        <v>272</v>
      </c>
      <c r="Y5" s="257" t="s">
        <v>271</v>
      </c>
      <c r="Z5" s="258" t="s">
        <v>2</v>
      </c>
      <c r="AA5" s="258" t="s">
        <v>270</v>
      </c>
      <c r="AB5" s="258" t="s">
        <v>269</v>
      </c>
      <c r="AC5" s="258" t="s">
        <v>268</v>
      </c>
      <c r="AD5" s="257" t="s">
        <v>267</v>
      </c>
      <c r="AE5" s="257" t="s">
        <v>266</v>
      </c>
      <c r="AF5" s="257" t="s">
        <v>265</v>
      </c>
      <c r="AG5" s="258" t="s">
        <v>264</v>
      </c>
      <c r="AH5" s="257" t="s">
        <v>263</v>
      </c>
      <c r="AI5" s="258" t="s">
        <v>262</v>
      </c>
      <c r="AJ5" s="257" t="s">
        <v>261</v>
      </c>
      <c r="AK5" s="257" t="s">
        <v>260</v>
      </c>
    </row>
    <row r="6" spans="1:37" ht="13" x14ac:dyDescent="0.3">
      <c r="A6" s="253" t="s">
        <v>259</v>
      </c>
      <c r="B6" s="252" t="s">
        <v>258</v>
      </c>
      <c r="C6" s="253" t="s">
        <v>258</v>
      </c>
      <c r="D6" s="252" t="s">
        <v>257</v>
      </c>
      <c r="E6" s="252" t="s">
        <v>256</v>
      </c>
      <c r="F6" s="252">
        <v>17</v>
      </c>
      <c r="G6" s="253" t="s">
        <v>255</v>
      </c>
      <c r="H6" s="252">
        <v>1</v>
      </c>
      <c r="I6" s="256" t="s">
        <v>254</v>
      </c>
      <c r="J6" s="252">
        <v>2</v>
      </c>
      <c r="K6" s="252">
        <v>12</v>
      </c>
      <c r="L6" s="253" t="s">
        <v>253</v>
      </c>
      <c r="M6" s="253" t="s">
        <v>252</v>
      </c>
      <c r="N6" s="252" t="s">
        <v>243</v>
      </c>
      <c r="O6" s="253" t="s">
        <v>251</v>
      </c>
      <c r="P6" s="253" t="s">
        <v>250</v>
      </c>
      <c r="Q6" s="253" t="s">
        <v>249</v>
      </c>
      <c r="R6" s="252" t="s">
        <v>248</v>
      </c>
      <c r="S6" s="252">
        <v>14</v>
      </c>
      <c r="T6" s="253" t="s">
        <v>247</v>
      </c>
      <c r="U6" s="252" t="s">
        <v>246</v>
      </c>
      <c r="V6" s="253" t="s">
        <v>245</v>
      </c>
      <c r="W6" s="255" t="s">
        <v>244</v>
      </c>
      <c r="X6" s="252">
        <v>3</v>
      </c>
      <c r="Y6" s="252">
        <v>4</v>
      </c>
      <c r="Z6" s="252" t="s">
        <v>243</v>
      </c>
      <c r="AA6" s="253" t="s">
        <v>242</v>
      </c>
      <c r="AB6" s="253" t="s">
        <v>241</v>
      </c>
      <c r="AC6" s="253" t="s">
        <v>240</v>
      </c>
      <c r="AD6" s="254" t="s">
        <v>239</v>
      </c>
      <c r="AE6" s="252" t="s">
        <v>238</v>
      </c>
      <c r="AF6" s="253" t="s">
        <v>237</v>
      </c>
      <c r="AG6" s="253" t="s">
        <v>236</v>
      </c>
      <c r="AH6" s="252">
        <v>7</v>
      </c>
      <c r="AI6" s="253" t="s">
        <v>235</v>
      </c>
      <c r="AJ6" s="252" t="s">
        <v>234</v>
      </c>
      <c r="AK6" s="252" t="s">
        <v>233</v>
      </c>
    </row>
    <row r="7" spans="1:37" s="269" customFormat="1" x14ac:dyDescent="0.25">
      <c r="A7" s="243" t="s">
        <v>232</v>
      </c>
      <c r="B7" s="243" t="s">
        <v>42</v>
      </c>
      <c r="C7" s="243" t="s">
        <v>42</v>
      </c>
      <c r="D7" s="251" t="str">
        <f>R_101_Verfahren</f>
        <v>Projekt (Holzschlag)</v>
      </c>
      <c r="E7" s="250">
        <f>'5_Rechnungsbeleg'!$E$8</f>
        <v>0</v>
      </c>
      <c r="F7" s="266">
        <f>'5_Rechnungsbeleg'!$I$50</f>
        <v>0</v>
      </c>
      <c r="G7" s="243"/>
      <c r="H7" s="243">
        <f>'5_Rechnungsbeleg'!$E$7</f>
        <v>0</v>
      </c>
      <c r="I7" s="267" t="str">
        <f>IF('4_Beitragsabrechnung'!$P$35&gt;0,"Akonto CHF "&amp;'4_Beitragsabrechnung'!$P$35&amp;", Obj-Nr: "&amp;'5_Rechnungsbeleg'!$G$19,"")</f>
        <v/>
      </c>
      <c r="J7" s="249">
        <f>'5_Rechnungsbeleg'!$E$9</f>
        <v>0</v>
      </c>
      <c r="K7" s="243" t="str">
        <f>'5_Rechnungsbeleg'!$E$28</f>
        <v/>
      </c>
      <c r="L7" s="243"/>
      <c r="M7" s="243"/>
      <c r="N7" s="246" t="s">
        <v>325</v>
      </c>
      <c r="O7" s="243"/>
      <c r="P7" s="243"/>
      <c r="Q7" s="243"/>
      <c r="R7" s="268">
        <f>IF(R_101_Verfahren="Holzschlag Selbstbewirtschafter",IF(g_R3_V2_H_e&gt;0,g_R3_V2_H_e*'5_Rechnungsbeleg'!G24/100,R_222_V2_H_p*'5_Rechnungsbeleg'!G24/100),SUM('4_Beitragsabrechnung'!$I$12:$I$13)*'5_Rechnungsbeleg'!G24/100)</f>
        <v>0</v>
      </c>
      <c r="S7" s="248">
        <f>'5_Rechnungsbeleg'!$I$47</f>
        <v>0</v>
      </c>
      <c r="T7" s="243"/>
      <c r="U7" s="243">
        <f>'5_Rechnungsbeleg'!$G$23*'5_Rechnungsbeleg'!$G$24/100</f>
        <v>0</v>
      </c>
      <c r="V7" s="243"/>
      <c r="W7" s="247">
        <f>S7</f>
        <v>0</v>
      </c>
      <c r="X7" s="243">
        <f>'5_Rechnungsbeleg'!$E$12</f>
        <v>0</v>
      </c>
      <c r="Y7" s="243">
        <f>'5_Rechnungsbeleg'!$E$13</f>
        <v>0</v>
      </c>
      <c r="Z7" s="246" t="s">
        <v>323</v>
      </c>
      <c r="AA7" s="243"/>
      <c r="AB7" s="243"/>
      <c r="AC7" s="243"/>
      <c r="AD7" s="243" t="s">
        <v>231</v>
      </c>
      <c r="AE7" s="258" t="s">
        <v>324</v>
      </c>
      <c r="AF7" s="242" t="str">
        <f>'5_Rechnungsbeleg'!$E$47</f>
        <v>3632 0 80000</v>
      </c>
      <c r="AG7" s="243"/>
      <c r="AH7" s="245">
        <f>'5_Rechnungsbeleg'!$G$18</f>
        <v>0</v>
      </c>
      <c r="AI7" s="272">
        <f>'5_Rechnungsbeleg'!G20</f>
        <v>0</v>
      </c>
      <c r="AJ7" s="244">
        <f>'5_Rechnungsbeleg'!$G$19</f>
        <v>0</v>
      </c>
      <c r="AK7" s="243" t="s">
        <v>229</v>
      </c>
    </row>
    <row r="8" spans="1:37" s="269" customFormat="1" x14ac:dyDescent="0.25">
      <c r="A8" s="243" t="s">
        <v>232</v>
      </c>
      <c r="B8" s="243" t="s">
        <v>42</v>
      </c>
      <c r="C8" s="243" t="s">
        <v>42</v>
      </c>
      <c r="D8" s="251" t="str">
        <f>R_101_Verfahren</f>
        <v>Projekt (Holzschlag)</v>
      </c>
      <c r="E8" s="250">
        <f>'5_Rechnungsbeleg'!$E$8</f>
        <v>0</v>
      </c>
      <c r="F8" s="266">
        <f>'5_Rechnungsbeleg'!$I$50</f>
        <v>0</v>
      </c>
      <c r="G8" s="243"/>
      <c r="H8" s="243">
        <f>'5_Rechnungsbeleg'!$E$7</f>
        <v>0</v>
      </c>
      <c r="I8" s="267" t="str">
        <f>IF('4_Beitragsabrechnung'!$P$35&gt;0,"Akonto CHF "&amp;'4_Beitragsabrechnung'!$P$35&amp;", Obj-Nr: "&amp;'5_Rechnungsbeleg'!$G$19,"")</f>
        <v/>
      </c>
      <c r="J8" s="249">
        <f>'5_Rechnungsbeleg'!$E$9</f>
        <v>0</v>
      </c>
      <c r="K8" s="243" t="str">
        <f>'5_Rechnungsbeleg'!$E$28</f>
        <v/>
      </c>
      <c r="L8" s="243"/>
      <c r="M8" s="243"/>
      <c r="N8" s="246" t="s">
        <v>325</v>
      </c>
      <c r="O8" s="243"/>
      <c r="P8" s="243"/>
      <c r="Q8" s="243"/>
      <c r="R8" s="268">
        <f>IF(R_101_Verfahren="Holzschlag Selbstbewirtschafter",IF(g_R3_V2_H_e&gt;0,g_R3_V2_H_e*'5_Rechnungsbeleg'!G25/100,R_222_V2_H_p*'5_Rechnungsbeleg'!G25/100),SUM('4_Beitragsabrechnung'!$I$12:$I$13)*'5_Rechnungsbeleg'!G25/100)</f>
        <v>0</v>
      </c>
      <c r="S8" s="248">
        <f>'5_Rechnungsbeleg'!$I$48</f>
        <v>0</v>
      </c>
      <c r="T8" s="243"/>
      <c r="U8" s="243">
        <f>'5_Rechnungsbeleg'!$G$23*'5_Rechnungsbeleg'!$G$25/100</f>
        <v>0</v>
      </c>
      <c r="V8" s="243"/>
      <c r="W8" s="247">
        <f>S8</f>
        <v>0</v>
      </c>
      <c r="X8" s="243">
        <f>'5_Rechnungsbeleg'!$E$12</f>
        <v>0</v>
      </c>
      <c r="Y8" s="243">
        <f>'5_Rechnungsbeleg'!$E$13</f>
        <v>0</v>
      </c>
      <c r="Z8" s="246" t="s">
        <v>323</v>
      </c>
      <c r="AA8" s="243"/>
      <c r="AB8" s="243"/>
      <c r="AC8" s="243"/>
      <c r="AD8" s="243" t="s">
        <v>231</v>
      </c>
      <c r="AE8" s="258" t="s">
        <v>230</v>
      </c>
      <c r="AF8" s="242" t="str">
        <f>'5_Rechnungsbeleg'!$E$48</f>
        <v>3637 0 80030</v>
      </c>
      <c r="AG8" s="243"/>
      <c r="AH8" s="245">
        <f>'5_Rechnungsbeleg'!$G$18</f>
        <v>0</v>
      </c>
      <c r="AI8" s="272">
        <f>'5_Rechnungsbeleg'!G20</f>
        <v>0</v>
      </c>
      <c r="AJ8" s="244">
        <f>'5_Rechnungsbeleg'!$G$19</f>
        <v>0</v>
      </c>
      <c r="AK8" s="243" t="s">
        <v>229</v>
      </c>
    </row>
    <row r="9" spans="1:37" ht="14" x14ac:dyDescent="0.3">
      <c r="A9" s="240"/>
      <c r="B9" s="240"/>
      <c r="C9" s="240"/>
      <c r="D9" s="241"/>
      <c r="E9" s="240"/>
      <c r="F9" s="240"/>
      <c r="G9" s="240"/>
      <c r="H9" s="240"/>
      <c r="I9" s="240"/>
      <c r="J9" s="240"/>
      <c r="K9" s="240"/>
      <c r="L9" s="240"/>
      <c r="M9" s="240"/>
      <c r="N9" s="240"/>
      <c r="O9" s="240"/>
      <c r="P9" s="240"/>
      <c r="Q9" s="240"/>
      <c r="R9" s="240"/>
      <c r="S9" s="240"/>
      <c r="T9" s="240"/>
      <c r="U9" s="240"/>
      <c r="V9" s="240"/>
      <c r="W9" s="236"/>
      <c r="X9" s="240"/>
      <c r="Y9" s="240"/>
      <c r="Z9" s="240"/>
      <c r="AA9" s="240"/>
      <c r="AB9" s="240"/>
      <c r="AC9" s="240"/>
      <c r="AD9" s="240"/>
      <c r="AE9" s="240"/>
      <c r="AF9" s="240"/>
      <c r="AG9" s="240"/>
      <c r="AH9" s="240"/>
      <c r="AI9" s="273"/>
      <c r="AJ9" s="240"/>
      <c r="AK9" s="240"/>
    </row>
    <row r="10" spans="1:37" ht="25" x14ac:dyDescent="0.5">
      <c r="A10" s="239" t="s">
        <v>322</v>
      </c>
      <c r="B10" s="238"/>
      <c r="C10" s="238"/>
      <c r="D10" s="236"/>
      <c r="E10" s="238"/>
      <c r="F10" s="238"/>
      <c r="G10" s="238"/>
      <c r="H10" s="238"/>
      <c r="I10" s="238"/>
      <c r="J10" s="238"/>
      <c r="K10" s="238"/>
      <c r="L10" s="238"/>
      <c r="M10" s="238"/>
      <c r="N10" s="238"/>
      <c r="O10" s="238"/>
      <c r="P10" s="238"/>
      <c r="Q10" s="238"/>
      <c r="R10" s="236"/>
      <c r="S10" s="238"/>
      <c r="T10" s="238"/>
      <c r="U10" s="238"/>
      <c r="V10" s="238"/>
      <c r="W10" s="238"/>
      <c r="X10" s="238"/>
      <c r="Y10" s="238"/>
      <c r="Z10" s="238"/>
      <c r="AA10" s="238"/>
      <c r="AB10" s="238"/>
      <c r="AC10" s="238"/>
      <c r="AD10" s="238"/>
      <c r="AE10" s="238"/>
      <c r="AF10" s="238"/>
      <c r="AG10" s="238"/>
      <c r="AH10" s="238"/>
      <c r="AI10" s="274" t="s">
        <v>328</v>
      </c>
      <c r="AJ10" s="237"/>
      <c r="AK10" s="237"/>
    </row>
    <row r="11" spans="1:37" ht="14" x14ac:dyDescent="0.3">
      <c r="A11" s="236"/>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row>
    <row r="12" spans="1:37" ht="14" x14ac:dyDescent="0.3">
      <c r="A12" s="236"/>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row>
    <row r="13" spans="1:37" ht="14" x14ac:dyDescent="0.3">
      <c r="I13" s="236"/>
    </row>
    <row r="14" spans="1:37" ht="14" x14ac:dyDescent="0.3">
      <c r="I14" s="236"/>
    </row>
    <row r="15" spans="1:37" ht="14" x14ac:dyDescent="0.3">
      <c r="I15" s="236"/>
    </row>
  </sheetData>
  <sheetProtection sheet="1" objects="1" scenarios="1"/>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107</vt:i4>
      </vt:variant>
    </vt:vector>
  </HeadingPairs>
  <TitlesOfParts>
    <vt:vector size="115" baseType="lpstr">
      <vt:lpstr>0_Anleitung</vt:lpstr>
      <vt:lpstr>1_Verfahren &amp; Grunddaten</vt:lpstr>
      <vt:lpstr>2_Beitragsgesuch</vt:lpstr>
      <vt:lpstr>3_Abweichung bei Realisierung</vt:lpstr>
      <vt:lpstr>4_Beitragsabrechnung</vt:lpstr>
      <vt:lpstr>5_Rechnungsbeleg</vt:lpstr>
      <vt:lpstr>Ansaetze &amp; Parameter</vt:lpstr>
      <vt:lpstr>Export Kanton</vt:lpstr>
      <vt:lpstr>'0_Anleitung'!Druckbereich</vt:lpstr>
      <vt:lpstr>'1_Verfahren &amp; Grunddaten'!Druckbereich</vt:lpstr>
      <vt:lpstr>'2_Beitragsgesuch'!Druckbereich</vt:lpstr>
      <vt:lpstr>'3_Abweichung bei Realisierung'!Druckbereich</vt:lpstr>
      <vt:lpstr>'4_Beitragsabrechnung'!Druckbereich</vt:lpstr>
      <vt:lpstr>'5_Rechnungsbeleg'!Druckbereich</vt:lpstr>
      <vt:lpstr>'Ansaetze &amp; Parameter'!Druckbereich</vt:lpstr>
      <vt:lpstr>g_R3_V1_Fl_e</vt:lpstr>
      <vt:lpstr>g_R3_V1_Fl_p</vt:lpstr>
      <vt:lpstr>g_R3_V2_Fl_e</vt:lpstr>
      <vt:lpstr>g_R3_V2_Fl_p</vt:lpstr>
      <vt:lpstr>g_R3_V2_H_e</vt:lpstr>
      <vt:lpstr>g_R3_V2_H_p</vt:lpstr>
      <vt:lpstr>g_R3_V2_NWPfl_e</vt:lpstr>
      <vt:lpstr>g_R3_V2_NWPfl_p</vt:lpstr>
      <vt:lpstr>g_R3_V4_Fl_e</vt:lpstr>
      <vt:lpstr>g_R3_V4_Fl_p</vt:lpstr>
      <vt:lpstr>g_R4_V14_e_boolean</vt:lpstr>
      <vt:lpstr>g_R4_V14_p_boolean</vt:lpstr>
      <vt:lpstr>g_R6_V_Index</vt:lpstr>
      <vt:lpstr>l_R3_V3_FHFl_Fl_e</vt:lpstr>
      <vt:lpstr>l_R3_V3_FHFl_Fl_p</vt:lpstr>
      <vt:lpstr>l_R3_V3_JwDiSt_Fl_e</vt:lpstr>
      <vt:lpstr>l_R3_V3_JwDiSt_Fl_p</vt:lpstr>
      <vt:lpstr>l_R3_V3_NWPfl_Fl_e</vt:lpstr>
      <vt:lpstr>l_R3_V3_NWPfl_Fl_p</vt:lpstr>
      <vt:lpstr>qba_R2_V1_maxB_H_p</vt:lpstr>
      <vt:lpstr>qba_R2_V2_maxB_HSb_p</vt:lpstr>
      <vt:lpstr>qba_R2_V3_maxB_JWPfl_p</vt:lpstr>
      <vt:lpstr>qba_R2_V4_maxB_SM_p</vt:lpstr>
      <vt:lpstr>qba_R3_V1_maxB_H_e</vt:lpstr>
      <vt:lpstr>qba_R3_V2_maxB_HSb_e</vt:lpstr>
      <vt:lpstr>qba_R3_V3_maxB_JWPfl_e</vt:lpstr>
      <vt:lpstr>qba_R3_V4_maxB_SM_e</vt:lpstr>
      <vt:lpstr>qba_R4_V1234_B_Auszahlung</vt:lpstr>
      <vt:lpstr>qba_R4_V1234_B_Bund_Kanton</vt:lpstr>
      <vt:lpstr>qba_R4_V1234_maxB_e</vt:lpstr>
      <vt:lpstr>qba_R4_V1234_maxB_p</vt:lpstr>
      <vt:lpstr>qba_R4_V14_B_Gmde</vt:lpstr>
      <vt:lpstr>qba_R4_V14_B_Gmde_kein</vt:lpstr>
      <vt:lpstr>qba_R4_V14_SR_DEFIZIT</vt:lpstr>
      <vt:lpstr>R_101_Verfahren</vt:lpstr>
      <vt:lpstr>R_102_FKNr</vt:lpstr>
      <vt:lpstr>R_103_RNr</vt:lpstr>
      <vt:lpstr>R_104_RName</vt:lpstr>
      <vt:lpstr>R_105_RF</vt:lpstr>
      <vt:lpstr>R_106_Gmde</vt:lpstr>
      <vt:lpstr>R_107_SWO_Nr</vt:lpstr>
      <vt:lpstr>R_108_SWO_gFl</vt:lpstr>
      <vt:lpstr>R_109_SWO_KatO</vt:lpstr>
      <vt:lpstr>R_110_SWO_KatP</vt:lpstr>
      <vt:lpstr>R_111_ZA01</vt:lpstr>
      <vt:lpstr>R_112_ZA02</vt:lpstr>
      <vt:lpstr>R_113_ZA03</vt:lpstr>
      <vt:lpstr>R_114_ZA04</vt:lpstr>
      <vt:lpstr>R_115_ZA05</vt:lpstr>
      <vt:lpstr>R_116_IBAN</vt:lpstr>
      <vt:lpstr>R_117_BemZZ</vt:lpstr>
      <vt:lpstr>R_118_Fo_ID</vt:lpstr>
      <vt:lpstr>R_201_V1_Fl_p</vt:lpstr>
      <vt:lpstr>R_202_V1_JwDiSt_p</vt:lpstr>
      <vt:lpstr>R_203_V1_NWPfl_p</vt:lpstr>
      <vt:lpstr>R_204_V1_FHFl_p</vt:lpstr>
      <vt:lpstr>R_205_V1_H_lt_36_p</vt:lpstr>
      <vt:lpstr>R_206_V1_H_gt_36_p</vt:lpstr>
      <vt:lpstr>R_207_V1_SRAEUMUNG_p</vt:lpstr>
      <vt:lpstr>R_208_V1_E_Ndh_p</vt:lpstr>
      <vt:lpstr>R_209_V1_BZUG_p</vt:lpstr>
      <vt:lpstr>R_210_V1_SKRAN_p</vt:lpstr>
      <vt:lpstr>R_211_V1_HELI_p</vt:lpstr>
      <vt:lpstr>R_212_V1_PKRAN_p</vt:lpstr>
      <vt:lpstr>R_213_V1_ZTRANS_p</vt:lpstr>
      <vt:lpstr>R_221_V2_Fl_p</vt:lpstr>
      <vt:lpstr>R_222_V2_H_p</vt:lpstr>
      <vt:lpstr>R_223_P_H</vt:lpstr>
      <vt:lpstr>R_223_V2_NWPfl_p</vt:lpstr>
      <vt:lpstr>R_231_V3_JwDiSt_p</vt:lpstr>
      <vt:lpstr>R_232_V3_NWPfl_p</vt:lpstr>
      <vt:lpstr>R_233_V3_FHFl_p</vt:lpstr>
      <vt:lpstr>R_241_V4_SM_Fl_p</vt:lpstr>
      <vt:lpstr>R_242_V4_B_SM_p</vt:lpstr>
      <vt:lpstr>R_401_V14_SR_AUFWENDUNGEN</vt:lpstr>
      <vt:lpstr>R_402_V14_SR_HOLZERLOESE_SH</vt:lpstr>
      <vt:lpstr>R_403_V14_SR_HOLZERLOESE_EH</vt:lpstr>
      <vt:lpstr>R_451_TZ01</vt:lpstr>
      <vt:lpstr>R_452_TZ02</vt:lpstr>
      <vt:lpstr>R_453_TZ03</vt:lpstr>
      <vt:lpstr>R_601_V1_P_E_P</vt:lpstr>
      <vt:lpstr>R_602_V1_P_JwDiSt</vt:lpstr>
      <vt:lpstr>R_603_V1_P_NWPfl</vt:lpstr>
      <vt:lpstr>R_604_V1_P_NWPfl</vt:lpstr>
      <vt:lpstr>R_605_V1_P_H_lt_36</vt:lpstr>
      <vt:lpstr>R_606_V1_P_H_gt_36</vt:lpstr>
      <vt:lpstr>R_607_V1_P_E_Ndh</vt:lpstr>
      <vt:lpstr>R_608_V1_P_SRAEUMUNG</vt:lpstr>
      <vt:lpstr>R_609_V1_P_BZUG</vt:lpstr>
      <vt:lpstr>R_610_V1_P_SKRAN</vt:lpstr>
      <vt:lpstr>R_611_V1_P_HELI</vt:lpstr>
      <vt:lpstr>R_612_V1_P_PKRAN</vt:lpstr>
      <vt:lpstr>R_613_V1_P_ZTRANS</vt:lpstr>
      <vt:lpstr>R_614_V2_P_NWPfl</vt:lpstr>
      <vt:lpstr>R_615_V1_P_SH</vt:lpstr>
      <vt:lpstr>R_616_V1_P_EH</vt:lpstr>
      <vt:lpstr>R_631_V3_P_JwDiSt</vt:lpstr>
      <vt:lpstr>R_632_V3_P_NWPfl</vt:lpstr>
      <vt:lpstr>R_633_V3_P_FHFl</vt:lpstr>
      <vt:lpstr>R_691_V1234_MatrixVerfahren</vt:lpstr>
    </vt:vector>
  </TitlesOfParts>
  <Company>Naturkonzept AG, www.naturkonzept.ch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ALN, AbtWaldZH, Beitragsformular Schutzwald</dc:title>
  <dc:creator>Naturkonzept AG, www.naturkonzept.ch</dc:creator>
  <cp:lastModifiedBy>Nathalie P. Barengo</cp:lastModifiedBy>
  <cp:lastPrinted>2018-12-05T13:12:13Z</cp:lastPrinted>
  <dcterms:created xsi:type="dcterms:W3CDTF">2017-04-06T07:13:01Z</dcterms:created>
  <dcterms:modified xsi:type="dcterms:W3CDTF">2023-03-08T08:43:28Z</dcterms:modified>
</cp:coreProperties>
</file>