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MFP_SCAN\"/>
    </mc:Choice>
  </mc:AlternateContent>
  <xr:revisionPtr revIDLastSave="0" documentId="8_{C266C39E-1833-4679-8461-987A4B909C67}" xr6:coauthVersionLast="47" xr6:coauthVersionMax="47" xr10:uidLastSave="{00000000-0000-0000-0000-000000000000}"/>
  <bookViews>
    <workbookView xWindow="28680" yWindow="-120" windowWidth="29040" windowHeight="17640" tabRatio="740" xr2:uid="{00000000-000D-0000-FFFF-FFFF00000000}"/>
  </bookViews>
  <sheets>
    <sheet name="Gesuch Bewirtschaft. steile PW" sheetId="28" r:id="rId1"/>
    <sheet name="Ansätze" sheetId="17" r:id="rId2"/>
    <sheet name="Kostenschätzung" sheetId="20" r:id="rId3"/>
    <sheet name="Export Kanton" sheetId="29" r:id="rId4"/>
  </sheets>
  <definedNames>
    <definedName name="Alpha">#REF!</definedName>
    <definedName name="Ansätze">Ansätze!$A$3:$M$13</definedName>
    <definedName name="_xlnm.Print_Area" localSheetId="0">'Gesuch Bewirtschaft. steile PW'!$B:$M</definedName>
    <definedName name="_xlnm.Print_Area" localSheetId="2">Kostenschätzung!$B:$N</definedName>
    <definedName name="holznutzung">'Gesuch Bewirtschaft. steile PW'!$G$15</definedName>
    <definedName name="seilkransystem">'Gesuch Bewirtschaft. steile PW'!$E$24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20" l="1"/>
  <c r="E24" i="28"/>
  <c r="H30" i="28" s="1"/>
  <c r="I32" i="28" l="1"/>
  <c r="I27" i="28"/>
  <c r="H29" i="28"/>
  <c r="I26" i="28"/>
  <c r="H26" i="28"/>
  <c r="H27" i="28"/>
  <c r="I31" i="28"/>
  <c r="H28" i="28"/>
  <c r="I30" i="28"/>
  <c r="H32" i="28"/>
  <c r="I29" i="28"/>
  <c r="H31" i="28"/>
  <c r="I28" i="28"/>
  <c r="I33" i="28" l="1"/>
  <c r="J54" i="28"/>
  <c r="H38" i="28" l="1"/>
  <c r="G21" i="28" l="1"/>
  <c r="F21" i="28"/>
  <c r="Y10" i="29"/>
  <c r="Y9" i="29"/>
  <c r="Y8" i="29"/>
  <c r="Y7" i="29"/>
  <c r="Y6" i="29"/>
  <c r="AH7" i="29" l="1"/>
  <c r="AH8" i="29"/>
  <c r="AH9" i="29"/>
  <c r="AH10" i="29"/>
  <c r="AH6" i="29"/>
  <c r="AF7" i="29"/>
  <c r="AF8" i="29"/>
  <c r="AF9" i="29"/>
  <c r="AF10" i="29"/>
  <c r="AF6" i="29"/>
  <c r="X7" i="29"/>
  <c r="X8" i="29"/>
  <c r="X9" i="29"/>
  <c r="X10" i="29"/>
  <c r="X6" i="29"/>
  <c r="U6" i="29"/>
  <c r="R7" i="29"/>
  <c r="R8" i="29"/>
  <c r="R9" i="29"/>
  <c r="R10" i="29"/>
  <c r="R6" i="29"/>
  <c r="K6" i="29" l="1"/>
  <c r="K7" i="29"/>
  <c r="K8" i="29"/>
  <c r="K9" i="29"/>
  <c r="K10" i="29"/>
  <c r="C7" i="29"/>
  <c r="C8" i="29"/>
  <c r="C9" i="29"/>
  <c r="C10" i="29"/>
  <c r="C6" i="29"/>
  <c r="G8" i="20" l="1"/>
  <c r="G10" i="20"/>
  <c r="N7" i="20"/>
  <c r="N8" i="20"/>
  <c r="N9" i="20"/>
  <c r="N10" i="20"/>
  <c r="N12" i="20"/>
  <c r="N13" i="20"/>
  <c r="N14" i="20"/>
  <c r="N6" i="20"/>
  <c r="K42" i="20"/>
  <c r="E42" i="20"/>
  <c r="H42" i="20"/>
  <c r="N40" i="20"/>
  <c r="N3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M35" i="20"/>
  <c r="M36" i="20"/>
  <c r="M37" i="20"/>
  <c r="M38" i="20"/>
  <c r="M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19" i="20"/>
  <c r="M40" i="20"/>
  <c r="M39" i="20"/>
  <c r="J40" i="20"/>
  <c r="J39" i="20"/>
  <c r="G40" i="20"/>
  <c r="G39" i="20"/>
  <c r="G20" i="20"/>
  <c r="G21" i="20"/>
  <c r="N21" i="20" s="1"/>
  <c r="G22" i="20"/>
  <c r="G23" i="20"/>
  <c r="G24" i="20"/>
  <c r="G25" i="20"/>
  <c r="G26" i="20"/>
  <c r="G27" i="20"/>
  <c r="G28" i="20"/>
  <c r="N28" i="20" s="1"/>
  <c r="G29" i="20"/>
  <c r="N29" i="20" s="1"/>
  <c r="G30" i="20"/>
  <c r="G31" i="20"/>
  <c r="G32" i="20"/>
  <c r="N32" i="20" s="1"/>
  <c r="G33" i="20"/>
  <c r="G34" i="20"/>
  <c r="G35" i="20"/>
  <c r="G36" i="20"/>
  <c r="N36" i="20" s="1"/>
  <c r="G37" i="20"/>
  <c r="G38" i="20"/>
  <c r="G19" i="20"/>
  <c r="N33" i="20" l="1"/>
  <c r="N25" i="20"/>
  <c r="J6" i="29"/>
  <c r="J10" i="29"/>
  <c r="J7" i="29"/>
  <c r="J8" i="29"/>
  <c r="J9" i="29"/>
  <c r="N37" i="20"/>
  <c r="N19" i="20"/>
  <c r="N35" i="20"/>
  <c r="N31" i="20"/>
  <c r="N27" i="20"/>
  <c r="N23" i="20"/>
  <c r="N38" i="20"/>
  <c r="N34" i="20"/>
  <c r="N30" i="20"/>
  <c r="N26" i="20"/>
  <c r="N22" i="20"/>
  <c r="N24" i="20"/>
  <c r="N20" i="20"/>
  <c r="J42" i="20"/>
  <c r="G42" i="20"/>
  <c r="M42" i="20"/>
  <c r="N15" i="20"/>
  <c r="I38" i="28"/>
  <c r="S8" i="29" s="1"/>
  <c r="W8" i="29" s="1"/>
  <c r="I39" i="28"/>
  <c r="S9" i="29" s="1"/>
  <c r="W9" i="29" s="1"/>
  <c r="I40" i="28"/>
  <c r="S10" i="29" s="1"/>
  <c r="W10" i="29" s="1"/>
  <c r="I37" i="28"/>
  <c r="S7" i="29" s="1"/>
  <c r="W7" i="29" s="1"/>
  <c r="N42" i="20" l="1"/>
  <c r="I41" i="28"/>
  <c r="F22" i="28"/>
  <c r="F23" i="28" l="1"/>
  <c r="G22" i="28"/>
  <c r="S6" i="29" l="1"/>
  <c r="W6" i="29" s="1"/>
  <c r="H24" i="28"/>
  <c r="F24" i="28"/>
  <c r="L5" i="28"/>
  <c r="H6" i="29" l="1"/>
  <c r="H7" i="29"/>
  <c r="H10" i="29"/>
  <c r="H8" i="29"/>
  <c r="H9" i="29"/>
  <c r="I43" i="28"/>
  <c r="C43" i="28"/>
  <c r="F43" i="28" l="1"/>
  <c r="F10" i="29"/>
  <c r="F7" i="29"/>
  <c r="F6" i="29"/>
  <c r="F8" i="29"/>
  <c r="F9" i="29"/>
  <c r="G12" i="20"/>
  <c r="H14" i="20"/>
  <c r="G41" i="20"/>
  <c r="J41" i="20"/>
  <c r="M41" i="20"/>
  <c r="J17" i="20"/>
  <c r="E17" i="20" l="1"/>
  <c r="M44" i="20"/>
  <c r="N48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Allgemeiner AP ALN Kompass</author>
  </authors>
  <commentList>
    <comment ref="M1" authorId="0" shapeId="0" xr:uid="{00000000-0006-0000-0300-000001000000}">
      <text>
        <r>
          <rPr>
            <sz val="9"/>
            <color indexed="81"/>
            <rFont val="Segoe UI"/>
            <family val="2"/>
          </rPr>
          <t>zb = zuständigkeitsbereich: 
1:1 Zuordnung v. Zuständigkeitsbereich und Förster
Falls Massnahme in mehreren Revieren, wird das erste Revier in den Zuständigkeitsbereich übernommen.
Bsp.
Revierdaten (201, 205, 311)
Zuständigkeitsbereich: 201</t>
        </r>
      </text>
    </comment>
    <comment ref="M4" authorId="0" shapeId="0" xr:uid="{00000000-0006-0000-0300-000002000000}">
      <text>
        <r>
          <rPr>
            <sz val="9"/>
            <color indexed="81"/>
            <rFont val="Segoe UI"/>
            <family val="2"/>
          </rPr>
          <t>zb = zuständigkeitsbereich: 
1:1 Zuordnung v. Zuständigkeitsbereich und Förster
Falls Massnahme in mehreren Revieren, wird das erste Revier in den Zuständigkeitsbereich übernommen.
Bsp.
Revierdaten (201, 205, 311)
Zuständigkeitsbereich: 201</t>
        </r>
      </text>
    </comment>
    <comment ref="M16" authorId="0" shapeId="0" xr:uid="{00000000-0006-0000-0300-000003000000}">
      <text>
        <r>
          <rPr>
            <sz val="9"/>
            <color indexed="81"/>
            <rFont val="Segoe UI"/>
            <family val="2"/>
          </rPr>
          <t>zb = zuständigkeitsbereich: 
1:1 Zuordnung v. Zuständigkeitsbereich und Förster
Falls Massnahme in mehreren Revieren, wird das erste Revier in den Zuständigkeitsbereich übernommen.
Bsp.
Revierdaten (201, 205, 311)
Zuständigkeitsbereich: 201</t>
        </r>
      </text>
    </comment>
  </commentList>
</comments>
</file>

<file path=xl/sharedStrings.xml><?xml version="1.0" encoding="utf-8"?>
<sst xmlns="http://schemas.openxmlformats.org/spreadsheetml/2006/main" count="441" uniqueCount="279">
  <si>
    <t>Abteilung Wald</t>
  </si>
  <si>
    <t xml:space="preserve"> </t>
  </si>
  <si>
    <t>1.</t>
  </si>
  <si>
    <t>2.</t>
  </si>
  <si>
    <t>3.</t>
  </si>
  <si>
    <t>Tfm</t>
  </si>
  <si>
    <t>4.</t>
  </si>
  <si>
    <t>5.</t>
  </si>
  <si>
    <t>6.</t>
  </si>
  <si>
    <t>7.</t>
  </si>
  <si>
    <t>8.</t>
  </si>
  <si>
    <t xml:space="preserve">§ 23  KaWaG </t>
  </si>
  <si>
    <t>m</t>
  </si>
  <si>
    <t>Anz.</t>
  </si>
  <si>
    <t>Grundaufwand</t>
  </si>
  <si>
    <t>Linienlänge</t>
  </si>
  <si>
    <t>Grundaufwand MSK</t>
  </si>
  <si>
    <t>Grundaufwand KSK</t>
  </si>
  <si>
    <t>Bergablinien</t>
  </si>
  <si>
    <t>Bauelemente MSK</t>
  </si>
  <si>
    <t>Bauelemente KSK</t>
  </si>
  <si>
    <t>Zwischentransport</t>
  </si>
  <si>
    <t>Pauschalansätze</t>
  </si>
  <si>
    <t>9.</t>
  </si>
  <si>
    <t>Leistung / CO - Auftrag</t>
  </si>
  <si>
    <t>Reduzierter Grundaufwand MSK mit gleichem Maschinenstandort</t>
  </si>
  <si>
    <t>Reduzierter Grundaufwand KS mit gleichem Maschinenstandort</t>
  </si>
  <si>
    <t>10.</t>
  </si>
  <si>
    <t>Windentransport</t>
  </si>
  <si>
    <t>Aufwand Holzerei</t>
  </si>
  <si>
    <t>geschätzte Kosten</t>
  </si>
  <si>
    <t>Holzerei gemäss Anzeichnungsprotokoll</t>
  </si>
  <si>
    <t>BHD  &lt;  36 cm</t>
  </si>
  <si>
    <t>BHD  &gt;  36 cm</t>
  </si>
  <si>
    <t>Zuschlag für Schlagräumung</t>
  </si>
  <si>
    <t>Nadelholz</t>
  </si>
  <si>
    <t>Laubholz</t>
  </si>
  <si>
    <t>Zuschlag für Zwischentransport</t>
  </si>
  <si>
    <t>Holzerlös</t>
  </si>
  <si>
    <t>Baum-
Art</t>
  </si>
  <si>
    <t>Stärke-
Klasse</t>
  </si>
  <si>
    <t>B/C
Tfm</t>
  </si>
  <si>
    <t>B/C
Fr./Tfm</t>
  </si>
  <si>
    <t>C
Tfm</t>
  </si>
  <si>
    <t>C
Fr./Tfm</t>
  </si>
  <si>
    <t>D
Tfm</t>
  </si>
  <si>
    <t>D
Fr./Tfm</t>
  </si>
  <si>
    <t>Fi</t>
  </si>
  <si>
    <t>I</t>
  </si>
  <si>
    <t>Lä</t>
  </si>
  <si>
    <t>II</t>
  </si>
  <si>
    <t>Dougl</t>
  </si>
  <si>
    <t>III</t>
  </si>
  <si>
    <t>IV</t>
  </si>
  <si>
    <t>Ta</t>
  </si>
  <si>
    <t>Fö</t>
  </si>
  <si>
    <t>11.</t>
  </si>
  <si>
    <t>12.</t>
  </si>
  <si>
    <t>13.</t>
  </si>
  <si>
    <t>Bu</t>
  </si>
  <si>
    <t>14.</t>
  </si>
  <si>
    <t>Ei</t>
  </si>
  <si>
    <t>15.</t>
  </si>
  <si>
    <t>Es</t>
  </si>
  <si>
    <t>16.</t>
  </si>
  <si>
    <t>ü.Lbh</t>
  </si>
  <si>
    <t>17.</t>
  </si>
  <si>
    <t>Ah</t>
  </si>
  <si>
    <t>18.</t>
  </si>
  <si>
    <t>Ki</t>
  </si>
  <si>
    <t>19.</t>
  </si>
  <si>
    <t>20.</t>
  </si>
  <si>
    <t>21.</t>
  </si>
  <si>
    <t>22.</t>
  </si>
  <si>
    <t>Zuschlag für Holzbringung mittels Mobilseilkran</t>
  </si>
  <si>
    <t>Zuschlag für Holzbringung mittels Konventionellem Seilkran</t>
  </si>
  <si>
    <t>MSK &gt; 400m</t>
  </si>
  <si>
    <t>KSK &gt; 700m</t>
  </si>
  <si>
    <t>Seillinie 1</t>
  </si>
  <si>
    <t>Seillinie 2</t>
  </si>
  <si>
    <t>Seillinie 3</t>
  </si>
  <si>
    <t>Seillinie 4</t>
  </si>
  <si>
    <t>Seillinie 5</t>
  </si>
  <si>
    <t>reduziert</t>
  </si>
  <si>
    <t>Einheit</t>
  </si>
  <si>
    <t>pro Bergab-Seillinie</t>
  </si>
  <si>
    <t>Seillinie 6</t>
  </si>
  <si>
    <t>88310.20.100</t>
  </si>
  <si>
    <t>3637  0  80030</t>
  </si>
  <si>
    <t>Amt für Landschaft und Natur</t>
  </si>
  <si>
    <t xml:space="preserve">Jahr </t>
  </si>
  <si>
    <t xml:space="preserve">Forstkreis </t>
  </si>
  <si>
    <t>Zahlungsempfänger</t>
  </si>
  <si>
    <t>Einzahlung für</t>
  </si>
  <si>
    <t>PLZ  Ort</t>
  </si>
  <si>
    <t>Beitragsgesuch</t>
  </si>
  <si>
    <t>Lokalname</t>
  </si>
  <si>
    <t>Gemeinde</t>
  </si>
  <si>
    <t>Adresse</t>
  </si>
  <si>
    <t>Fläche</t>
  </si>
  <si>
    <t>gemäss Anzeichnungsprotokoll</t>
  </si>
  <si>
    <r>
      <t xml:space="preserve">Holznutzung </t>
    </r>
    <r>
      <rPr>
        <sz val="14"/>
        <rFont val="Arial"/>
        <family val="2"/>
      </rPr>
      <t xml:space="preserve">in </t>
    </r>
    <r>
      <rPr>
        <b/>
        <sz val="14"/>
        <rFont val="Arial"/>
        <family val="2"/>
      </rPr>
      <t>Tfm</t>
    </r>
  </si>
  <si>
    <r>
      <t xml:space="preserve">Andere Beitragskategorien in der Fläche </t>
    </r>
    <r>
      <rPr>
        <vertAlign val="superscript"/>
        <sz val="14"/>
        <rFont val="Arial"/>
        <family val="2"/>
      </rPr>
      <t>*)</t>
    </r>
  </si>
  <si>
    <r>
      <t xml:space="preserve">*) </t>
    </r>
    <r>
      <rPr>
        <sz val="12"/>
        <rFont val="Arial"/>
        <family val="2"/>
      </rPr>
      <t>Eintrag Kartenausschnitt (Beilage 2)</t>
    </r>
  </si>
  <si>
    <t>Art des Seilkransystems</t>
  </si>
  <si>
    <t>Mobilseilkran</t>
  </si>
  <si>
    <t>Eingabe gem. Projekt</t>
  </si>
  <si>
    <t>Aufwand Montage Demontage</t>
  </si>
  <si>
    <t>Seillinie 7</t>
  </si>
  <si>
    <t>Projektierungs- pauschale CHF</t>
  </si>
  <si>
    <t>Konventioneller Seilkran</t>
  </si>
  <si>
    <t>Gesamttotal</t>
  </si>
  <si>
    <t>Zuschläge</t>
  </si>
  <si>
    <t>Total</t>
  </si>
  <si>
    <t>CHF / Einheit</t>
  </si>
  <si>
    <t>Betrag</t>
  </si>
  <si>
    <t>pro Bauelement</t>
  </si>
  <si>
    <t>Stützen, Endmasten künstliche Anker</t>
  </si>
  <si>
    <r>
      <t xml:space="preserve">Transport der Winde
</t>
    </r>
    <r>
      <rPr>
        <sz val="12"/>
        <rFont val="Arial"/>
        <family val="2"/>
      </rPr>
      <t>(hin und zurück)</t>
    </r>
  </si>
  <si>
    <t>&gt; 100 m oder 
Helitransport</t>
  </si>
  <si>
    <t>ab Absenkplatz
bis LKW-Strasse</t>
  </si>
  <si>
    <t>Beitrag Fr./Tfm</t>
  </si>
  <si>
    <t>Unterschriften</t>
  </si>
  <si>
    <t>Ausführungsbestätigung durch den Revierförster</t>
  </si>
  <si>
    <t>Ort, Datum</t>
  </si>
  <si>
    <t>Revierförster</t>
  </si>
  <si>
    <t>Eingesehen durch den Kreisforstmeister</t>
  </si>
  <si>
    <t>Zahlungsverbindung</t>
  </si>
  <si>
    <t>Bankverbindung</t>
  </si>
  <si>
    <t>IBAN</t>
  </si>
  <si>
    <t>Total Erlös</t>
  </si>
  <si>
    <t>Total Holzereiaufwand</t>
  </si>
  <si>
    <t>Unterschrift</t>
  </si>
  <si>
    <t>Bestätigung der Angaben durch den Gesuchsteller:</t>
  </si>
  <si>
    <t>Beilage 1</t>
  </si>
  <si>
    <r>
      <t xml:space="preserve">Seilkransystsem-Kostenschätzung für die
</t>
    </r>
    <r>
      <rPr>
        <b/>
        <sz val="24"/>
        <rFont val="Arial"/>
        <family val="2"/>
      </rPr>
      <t>Bewirtschaftung steiler Privat- und Korporationswälder</t>
    </r>
  </si>
  <si>
    <t>MSK ≤ 400m</t>
  </si>
  <si>
    <t>KSK ≤ 700m</t>
  </si>
  <si>
    <t>Pauscha-le / Tfm</t>
  </si>
  <si>
    <t>Gesamt-
Holzerlös Fr.</t>
  </si>
  <si>
    <t>B/C
Erlös Fr.</t>
  </si>
  <si>
    <t>C
Erlös Fr.</t>
  </si>
  <si>
    <t>D
Erlös Fr.</t>
  </si>
  <si>
    <t>Qual.   B/C</t>
  </si>
  <si>
    <t>Qualität  C</t>
  </si>
  <si>
    <t>Qualität  D</t>
  </si>
  <si>
    <t>Gesuchsteller</t>
  </si>
  <si>
    <t>Gesamttotal Kostenschätzung</t>
  </si>
  <si>
    <t>RRB, Vfg, Vertrag</t>
  </si>
  <si>
    <t>Formell / rechnerisch</t>
  </si>
  <si>
    <t>Anweisungsberechtigung</t>
  </si>
  <si>
    <t>Buchungskreis</t>
  </si>
  <si>
    <t>Sachkonto  Beitrag</t>
  </si>
  <si>
    <t>Buchungsdatum</t>
  </si>
  <si>
    <t>Materiell</t>
  </si>
  <si>
    <t>Erläuterungen</t>
  </si>
  <si>
    <t>Gelb hinterlegte Felder sind für die Eingabe von Daten bestimmt</t>
  </si>
  <si>
    <r>
      <t xml:space="preserve">Die Tabelle Pauschalansätze enthält die Beitragsätze und </t>
    </r>
    <r>
      <rPr>
        <b/>
        <sz val="12"/>
        <rFont val="Arial"/>
        <family val="2"/>
      </rPr>
      <t>darf nur durch die Abteilung Wald geändert werden</t>
    </r>
    <r>
      <rPr>
        <sz val="12"/>
        <rFont val="Arial"/>
        <family val="2"/>
      </rPr>
      <t>.</t>
    </r>
  </si>
  <si>
    <t>Auswahl "Grundaufwand" oder "reduziert":
Falls der Grundaufwand für mehrere Seillinien anfällt, bitte entsprechend ändern</t>
  </si>
  <si>
    <t>Steile Privatwälder</t>
  </si>
  <si>
    <t>massn-code</t>
  </si>
  <si>
    <t>massn-typ_kategorie</t>
  </si>
  <si>
    <t>massn-typ_gruppe</t>
  </si>
  <si>
    <t>massn-typ_sachverhalt</t>
  </si>
  <si>
    <t>LNr.</t>
  </si>
  <si>
    <t>gesuch_betrag</t>
  </si>
  <si>
    <t>gesuch_status_bez</t>
  </si>
  <si>
    <t>gesuch_jahr</t>
  </si>
  <si>
    <t>gesuch_datum_einreich</t>
  </si>
  <si>
    <t>gesuch_iban</t>
  </si>
  <si>
    <t>benutzer_userid</t>
  </si>
  <si>
    <t>benutzer_zb</t>
  </si>
  <si>
    <t>benutzer_name</t>
  </si>
  <si>
    <t>fomesid</t>
  </si>
  <si>
    <t>massn_label</t>
  </si>
  <si>
    <t>massn_prozent</t>
  </si>
  <si>
    <t>m3</t>
  </si>
  <si>
    <t>massn_betrag</t>
  </si>
  <si>
    <t>massn_status_bez</t>
  </si>
  <si>
    <t>flaeche</t>
  </si>
  <si>
    <t>laenge</t>
  </si>
  <si>
    <t>betrag</t>
  </si>
  <si>
    <t>forstkreis</t>
  </si>
  <si>
    <t>revier</t>
  </si>
  <si>
    <t>reviername</t>
  </si>
  <si>
    <t>waldnummer</t>
  </si>
  <si>
    <t>waldnummer_bez</t>
  </si>
  <si>
    <t>egkat_bezeichnung</t>
  </si>
  <si>
    <t>kontierung_objekt_kategorie</t>
  </si>
  <si>
    <t>eigentum_kategorie</t>
  </si>
  <si>
    <t>kontierung_sachkonto</t>
  </si>
  <si>
    <t>bfsnr</t>
  </si>
  <si>
    <t>gemeinde</t>
  </si>
  <si>
    <t>parznr</t>
  </si>
  <si>
    <t>fomes01</t>
  </si>
  <si>
    <t>fix:Steile Privatwälder</t>
  </si>
  <si>
    <t>7 (XOR)</t>
  </si>
  <si>
    <t>Ba manuell</t>
  </si>
  <si>
    <t>fomes07</t>
  </si>
  <si>
    <t>fomes09</t>
  </si>
  <si>
    <t>fomes12</t>
  </si>
  <si>
    <t>fomes13</t>
  </si>
  <si>
    <t>fomes15</t>
  </si>
  <si>
    <t>fomes16</t>
  </si>
  <si>
    <t>fomes17</t>
  </si>
  <si>
    <t>fomes20</t>
  </si>
  <si>
    <t>fomes22</t>
  </si>
  <si>
    <t>[=sv(RevierNr aus benutzer_name (20))]</t>
  </si>
  <si>
    <t>fomes27</t>
  </si>
  <si>
    <t>fomes28</t>
  </si>
  <si>
    <t>fomes29</t>
  </si>
  <si>
    <t>fix: Walderhaltung</t>
  </si>
  <si>
    <t>fix: privat</t>
  </si>
  <si>
    <t>fomes33</t>
  </si>
  <si>
    <t>fomes35</t>
  </si>
  <si>
    <t>papier</t>
  </si>
  <si>
    <t>Walderhaltung</t>
  </si>
  <si>
    <t>privat</t>
  </si>
  <si>
    <t>gesuchid</t>
  </si>
  <si>
    <t>gesuch_datum_visum</t>
  </si>
  <si>
    <t>massn_menge</t>
  </si>
  <si>
    <t>fomes02</t>
  </si>
  <si>
    <t>fomes03</t>
  </si>
  <si>
    <t>fomes04</t>
  </si>
  <si>
    <t>fomes05</t>
  </si>
  <si>
    <t>fomes06</t>
  </si>
  <si>
    <t>fomes08</t>
  </si>
  <si>
    <t>fomes10</t>
  </si>
  <si>
    <t>fomes11</t>
  </si>
  <si>
    <t>fomes14</t>
  </si>
  <si>
    <t>fomes18</t>
  </si>
  <si>
    <t>fomes19</t>
  </si>
  <si>
    <t>fomes21</t>
  </si>
  <si>
    <t>fomes23</t>
  </si>
  <si>
    <t>fomes24</t>
  </si>
  <si>
    <t>fomes25</t>
  </si>
  <si>
    <t>fomes26</t>
  </si>
  <si>
    <t>fomes30</t>
  </si>
  <si>
    <t>fomes31</t>
  </si>
  <si>
    <t>fomes32</t>
  </si>
  <si>
    <t>fomes34</t>
  </si>
  <si>
    <t>8:fix "Seillinien", 10, 12, 14, 16</t>
  </si>
  <si>
    <t>Seillinien</t>
  </si>
  <si>
    <t>Bergab</t>
  </si>
  <si>
    <t>Bauelement</t>
  </si>
  <si>
    <t>Kreisforstmeister</t>
  </si>
  <si>
    <t xml:space="preserve">5 bei Seill. </t>
  </si>
  <si>
    <t>=massn_betrag</t>
  </si>
  <si>
    <r>
      <t>=sverweis(Y_</t>
    </r>
    <r>
      <rPr>
        <sz val="10"/>
        <color rgb="FFFF0000"/>
        <rFont val="Arial"/>
        <family val="2"/>
      </rPr>
      <t>aktZeilenNr</t>
    </r>
    <r>
      <rPr>
        <sz val="10"/>
        <rFont val="Arial"/>
        <family val="2"/>
      </rPr>
      <t>;nl_revier_nr;4;FALSCH)</t>
    </r>
  </si>
  <si>
    <t>"Einzeiler generieren"</t>
  </si>
  <si>
    <t>sort Spalte W abst.</t>
  </si>
  <si>
    <t>sort</t>
  </si>
  <si>
    <t>Revier-Nr.</t>
  </si>
  <si>
    <t>=sv(Y--;nl_...)</t>
  </si>
  <si>
    <t>Nr.</t>
  </si>
  <si>
    <r>
      <t xml:space="preserve">Beitragsgesuch Bewirtschaftung </t>
    </r>
    <r>
      <rPr>
        <b/>
        <sz val="30"/>
        <rFont val="Arial"/>
        <family val="2"/>
      </rPr>
      <t>steiler Privat- und Korporationswälder</t>
    </r>
    <r>
      <rPr>
        <sz val="30"/>
        <rFont val="Arial"/>
        <family val="2"/>
      </rPr>
      <t xml:space="preserve">
mittels Seilkransystemen</t>
    </r>
  </si>
  <si>
    <r>
      <t>=sverweis(Y_</t>
    </r>
    <r>
      <rPr>
        <sz val="10"/>
        <color rgb="FFFF0000"/>
        <rFont val="Arial"/>
        <family val="2"/>
      </rPr>
      <t>aktZeilenNr</t>
    </r>
    <r>
      <rPr>
        <sz val="10"/>
        <rFont val="Arial"/>
        <family val="2"/>
      </rPr>
      <t>;nl_revier_nr;3;FALSCH)</t>
    </r>
  </si>
  <si>
    <r>
      <t>Fläche in</t>
    </r>
    <r>
      <rPr>
        <b/>
        <sz val="14"/>
        <rFont val="Arial"/>
        <family val="2"/>
      </rPr>
      <t xml:space="preserve"> ar</t>
    </r>
  </si>
  <si>
    <t>Position</t>
  </si>
  <si>
    <t>Aufwand</t>
  </si>
  <si>
    <r>
      <t xml:space="preserve">9,  </t>
    </r>
    <r>
      <rPr>
        <sz val="9"/>
        <rFont val="Arial"/>
        <family val="2"/>
      </rPr>
      <t>11, 13, 15, 17</t>
    </r>
  </si>
  <si>
    <t xml:space="preserve"> dann Zeilen für Zuschläge ohne Betrag löschen</t>
  </si>
  <si>
    <t>Projektierung</t>
  </si>
  <si>
    <t>Blau hinterlegte Feldersind berechnete Felder, sie enthalten Formeln oder Ansätze. Bitte nicht ändern.</t>
  </si>
  <si>
    <t>Zwingend EZ beilegen bei neuer IBAN-Nr. mit QR-Referenz!</t>
  </si>
  <si>
    <t>200-300</t>
  </si>
  <si>
    <t>300-400</t>
  </si>
  <si>
    <t>400-500</t>
  </si>
  <si>
    <t>500-600</t>
  </si>
  <si>
    <t>600-700</t>
  </si>
  <si>
    <t>700-800</t>
  </si>
  <si>
    <t>800-900</t>
  </si>
  <si>
    <t>900-1000</t>
  </si>
  <si>
    <t>&gt;1'000</t>
  </si>
  <si>
    <t>Gültig ab 1.1.2023</t>
  </si>
  <si>
    <t>50-100</t>
  </si>
  <si>
    <t>&lt;200</t>
  </si>
  <si>
    <t>Defizit [Fr./Tfm] =</t>
  </si>
  <si>
    <t>Nur Massnahmen mit einem Defizit von mehr als Fr. 10.-/Tfm sind beitragsberechtigt (Defizit&lt;Fr.-10/Tfm)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</si>
</sst>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#,##0.0\ \ ;[Red]\-\ \ #,##0.0\ \ "/>
    <numFmt numFmtId="166" formatCode="#,##0.00\ \ ;[Red]\-\ \ #,##0.00\ \ "/>
    <numFmt numFmtId="167" formatCode="#,##0.\-\-"/>
    <numFmt numFmtId="168" formatCode="#,##0.00\ ;[Red]\-\ \ #,##0.00\ "/>
    <numFmt numFmtId="169" formatCode="#,##0\ \ ;[Red]\-\ \ #,##0\ \ "/>
    <numFmt numFmtId="170" formatCode="[Red]General"/>
    <numFmt numFmtId="171" formatCode="0.0"/>
    <numFmt numFmtId="172" formatCode=";;;"/>
    <numFmt numFmtId="173" formatCode="&quot;Tfm&quot;* 0.00"/>
  </numFmts>
  <fonts count="5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8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8"/>
      <name val="Arial"/>
      <family val="2"/>
    </font>
    <font>
      <sz val="24"/>
      <name val="Arial"/>
      <family val="2"/>
    </font>
    <font>
      <b/>
      <sz val="2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8"/>
      <color indexed="12"/>
      <name val="MS Sans Serif"/>
      <family val="2"/>
    </font>
    <font>
      <sz val="10"/>
      <name val="Arial"/>
      <family val="2"/>
    </font>
    <font>
      <sz val="30"/>
      <name val="Arial"/>
      <family val="2"/>
    </font>
    <font>
      <sz val="18"/>
      <name val="Arial"/>
      <family val="2"/>
    </font>
    <font>
      <sz val="30"/>
      <color theme="1"/>
      <name val="Calibri"/>
      <family val="2"/>
      <scheme val="minor"/>
    </font>
    <font>
      <b/>
      <sz val="24"/>
      <color rgb="FFFF0000"/>
      <name val="Arial"/>
      <family val="2"/>
    </font>
    <font>
      <b/>
      <i/>
      <sz val="22"/>
      <name val="Arial"/>
      <family val="2"/>
    </font>
    <font>
      <sz val="13"/>
      <name val="Arial"/>
      <family val="2"/>
    </font>
    <font>
      <vertAlign val="superscript"/>
      <sz val="14"/>
      <name val="Arial"/>
      <family val="2"/>
    </font>
    <font>
      <b/>
      <sz val="12"/>
      <color rgb="FFFF0000"/>
      <name val="Arial"/>
      <family val="2"/>
    </font>
    <font>
      <b/>
      <u/>
      <sz val="12"/>
      <name val="Arial"/>
      <family val="2"/>
    </font>
    <font>
      <b/>
      <sz val="13"/>
      <name val="Arial"/>
      <family val="2"/>
    </font>
    <font>
      <sz val="16"/>
      <color theme="1" tint="0.499984740745262"/>
      <name val="Arial"/>
      <family val="2"/>
    </font>
    <font>
      <sz val="15"/>
      <color theme="1" tint="0.499984740745262"/>
      <name val="Arial"/>
      <family val="2"/>
    </font>
    <font>
      <u/>
      <sz val="16"/>
      <name val="Arial"/>
      <family val="2"/>
    </font>
    <font>
      <vertAlign val="superscript"/>
      <sz val="12"/>
      <name val="Arial"/>
      <family val="2"/>
    </font>
    <font>
      <b/>
      <sz val="14"/>
      <color rgb="FFFF000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24"/>
      <name val="Arial"/>
      <family val="2"/>
    </font>
    <font>
      <sz val="20"/>
      <name val="Arial"/>
      <family val="2"/>
    </font>
    <font>
      <sz val="9"/>
      <name val="Arial"/>
      <family val="2"/>
    </font>
    <font>
      <sz val="9"/>
      <color indexed="81"/>
      <name val="Segoe UI"/>
      <family val="2"/>
    </font>
    <font>
      <b/>
      <sz val="14"/>
      <color rgb="FF0070C0"/>
      <name val="Arial"/>
      <family val="2"/>
    </font>
    <font>
      <b/>
      <sz val="30"/>
      <name val="Arial"/>
      <family val="2"/>
    </font>
    <font>
      <i/>
      <sz val="10"/>
      <color theme="1" tint="0.499984740745262"/>
      <name val="Arial"/>
      <family val="2"/>
    </font>
    <font>
      <sz val="10"/>
      <color rgb="FFFF0000"/>
      <name val="Arial"/>
      <family val="2"/>
    </font>
    <font>
      <sz val="20"/>
      <color theme="3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8"/>
      <color rgb="FFC00000"/>
      <name val="Arial"/>
      <family val="2"/>
    </font>
    <font>
      <sz val="11"/>
      <color rgb="FFFF0000"/>
      <name val="Arial"/>
      <family val="2"/>
    </font>
    <font>
      <b/>
      <sz val="16"/>
      <color rgb="FFC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double">
        <color indexed="64"/>
      </right>
      <top/>
      <bottom style="thin">
        <color theme="1" tint="0.499984740745262"/>
      </bottom>
      <diagonal/>
    </border>
    <border>
      <left style="double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double">
        <color indexed="64"/>
      </right>
      <top style="thin">
        <color theme="1" tint="0.499984740745262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3" fontId="21" fillId="0" borderId="0" applyFont="0" applyFill="0" applyBorder="0" applyAlignment="0" applyProtection="0"/>
    <xf numFmtId="0" fontId="2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" fillId="0" borderId="0"/>
    <xf numFmtId="164" fontId="2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43" fontId="51" fillId="0" borderId="0" applyFont="0" applyFill="0" applyBorder="0" applyAlignment="0" applyProtection="0"/>
  </cellStyleXfs>
  <cellXfs count="444">
    <xf numFmtId="0" fontId="0" fillId="0" borderId="0" xfId="0"/>
    <xf numFmtId="0" fontId="5" fillId="0" borderId="3" xfId="3" applyFont="1" applyBorder="1" applyAlignment="1" applyProtection="1">
      <alignment horizontal="left" vertical="top"/>
    </xf>
    <xf numFmtId="0" fontId="6" fillId="0" borderId="3" xfId="3" applyFont="1" applyBorder="1" applyAlignment="1" applyProtection="1">
      <alignment horizontal="centerContinuous" vertical="top"/>
    </xf>
    <xf numFmtId="0" fontId="7" fillId="0" borderId="3" xfId="3" applyFont="1" applyBorder="1" applyAlignment="1" applyProtection="1">
      <alignment horizontal="centerContinuous" vertical="top"/>
    </xf>
    <xf numFmtId="0" fontId="6" fillId="0" borderId="3" xfId="3" applyFont="1" applyBorder="1" applyAlignment="1" applyProtection="1">
      <alignment horizontal="center" vertical="top"/>
    </xf>
    <xf numFmtId="0" fontId="2" fillId="0" borderId="0" xfId="7" applyAlignment="1" applyProtection="1">
      <alignment vertical="top"/>
    </xf>
    <xf numFmtId="0" fontId="2" fillId="0" borderId="0" xfId="7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2" fillId="0" borderId="0" xfId="7" applyFill="1" applyBorder="1" applyAlignment="1" applyProtection="1">
      <alignment vertical="center"/>
    </xf>
    <xf numFmtId="167" fontId="14" fillId="0" borderId="8" xfId="3" applyNumberFormat="1" applyFont="1" applyFill="1" applyBorder="1" applyAlignment="1" applyProtection="1">
      <alignment horizontal="center" vertical="center"/>
    </xf>
    <xf numFmtId="49" fontId="14" fillId="0" borderId="1" xfId="3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65" fontId="12" fillId="0" borderId="0" xfId="6" applyNumberFormat="1" applyFont="1" applyFill="1" applyBorder="1" applyAlignment="1" applyProtection="1">
      <alignment vertical="center"/>
    </xf>
    <xf numFmtId="165" fontId="15" fillId="0" borderId="0" xfId="6" applyNumberFormat="1" applyFont="1" applyFill="1" applyBorder="1" applyAlignment="1" applyProtection="1">
      <alignment horizontal="center" vertical="center"/>
    </xf>
    <xf numFmtId="168" fontId="12" fillId="0" borderId="0" xfId="6" applyNumberFormat="1" applyFont="1" applyFill="1" applyBorder="1" applyAlignment="1" applyProtection="1">
      <alignment vertical="center"/>
    </xf>
    <xf numFmtId="165" fontId="12" fillId="0" borderId="0" xfId="6" applyNumberFormat="1" applyFont="1" applyFill="1" applyBorder="1" applyAlignment="1" applyProtection="1">
      <alignment horizontal="center" vertical="center"/>
    </xf>
    <xf numFmtId="165" fontId="13" fillId="0" borderId="0" xfId="6" applyNumberFormat="1" applyFont="1" applyFill="1" applyBorder="1" applyAlignment="1" applyProtection="1">
      <alignment horizontal="center" vertical="center"/>
    </xf>
    <xf numFmtId="168" fontId="7" fillId="0" borderId="5" xfId="6" applyNumberFormat="1" applyFont="1" applyFill="1" applyBorder="1" applyAlignment="1" applyProtection="1">
      <alignment vertical="center"/>
    </xf>
    <xf numFmtId="0" fontId="17" fillId="0" borderId="0" xfId="8" applyFont="1" applyBorder="1" applyAlignment="1" applyProtection="1">
      <alignment horizontal="right" vertical="center"/>
    </xf>
    <xf numFmtId="0" fontId="1" fillId="0" borderId="0" xfId="6" applyAlignment="1" applyProtection="1">
      <alignment vertical="center"/>
    </xf>
    <xf numFmtId="0" fontId="1" fillId="0" borderId="1" xfId="6" applyBorder="1" applyAlignment="1" applyProtection="1">
      <alignment vertical="center"/>
    </xf>
    <xf numFmtId="0" fontId="1" fillId="0" borderId="0" xfId="6" applyBorder="1" applyAlignment="1" applyProtection="1">
      <alignment vertical="center"/>
    </xf>
    <xf numFmtId="0" fontId="1" fillId="0" borderId="6" xfId="6" applyBorder="1" applyAlignment="1" applyProtection="1">
      <alignment vertical="center"/>
    </xf>
    <xf numFmtId="0" fontId="1" fillId="0" borderId="9" xfId="6" applyBorder="1" applyAlignment="1" applyProtection="1">
      <alignment vertical="center"/>
    </xf>
    <xf numFmtId="0" fontId="1" fillId="0" borderId="10" xfId="6" applyBorder="1" applyAlignment="1" applyProtection="1">
      <alignment vertical="center"/>
    </xf>
    <xf numFmtId="0" fontId="0" fillId="0" borderId="0" xfId="0" applyProtection="1"/>
    <xf numFmtId="0" fontId="2" fillId="0" borderId="0" xfId="7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4" fillId="0" borderId="0" xfId="2" applyFont="1" applyAlignment="1" applyProtection="1">
      <alignment horizontal="left" vertical="center"/>
    </xf>
    <xf numFmtId="0" fontId="1" fillId="0" borderId="0" xfId="3" applyFont="1" applyAlignment="1" applyProtection="1">
      <alignment vertical="center"/>
    </xf>
    <xf numFmtId="0" fontId="10" fillId="0" borderId="3" xfId="3" applyFont="1" applyBorder="1" applyAlignment="1" applyProtection="1">
      <alignment horizontal="right" vertical="top"/>
    </xf>
    <xf numFmtId="0" fontId="27" fillId="0" borderId="0" xfId="0" applyFont="1" applyProtection="1"/>
    <xf numFmtId="0" fontId="17" fillId="0" borderId="0" xfId="3" applyFont="1" applyFill="1" applyBorder="1" applyAlignment="1" applyProtection="1">
      <alignment vertical="center"/>
    </xf>
    <xf numFmtId="0" fontId="17" fillId="0" borderId="0" xfId="3" applyFont="1" applyFill="1" applyBorder="1" applyAlignment="1" applyProtection="1">
      <alignment horizontal="right" vertical="center"/>
    </xf>
    <xf numFmtId="0" fontId="7" fillId="0" borderId="0" xfId="3" applyFont="1" applyFill="1" applyBorder="1" applyAlignment="1" applyProtection="1">
      <alignment vertical="center"/>
    </xf>
    <xf numFmtId="0" fontId="1" fillId="0" borderId="1" xfId="3" applyFont="1" applyBorder="1" applyAlignment="1" applyProtection="1">
      <alignment horizontal="center" vertical="center"/>
    </xf>
    <xf numFmtId="0" fontId="28" fillId="0" borderId="0" xfId="7" applyFont="1" applyFill="1" applyBorder="1" applyAlignment="1" applyProtection="1">
      <alignment vertical="center"/>
    </xf>
    <xf numFmtId="0" fontId="29" fillId="0" borderId="0" xfId="3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7" fillId="0" borderId="0" xfId="3" applyFont="1" applyBorder="1" applyAlignment="1" applyProtection="1">
      <alignment horizontal="right" vertical="center" indent="1"/>
    </xf>
    <xf numFmtId="0" fontId="1" fillId="0" borderId="5" xfId="3" applyFont="1" applyBorder="1" applyAlignment="1" applyProtection="1">
      <alignment vertical="center"/>
    </xf>
    <xf numFmtId="0" fontId="7" fillId="0" borderId="0" xfId="3" applyFont="1" applyFill="1" applyBorder="1" applyAlignment="1" applyProtection="1">
      <alignment vertical="center" wrapText="1"/>
    </xf>
    <xf numFmtId="0" fontId="1" fillId="0" borderId="29" xfId="3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vertical="center" wrapText="1"/>
    </xf>
    <xf numFmtId="0" fontId="9" fillId="0" borderId="30" xfId="3" applyFont="1" applyBorder="1" applyAlignment="1" applyProtection="1">
      <alignment horizontal="center" vertical="center"/>
    </xf>
    <xf numFmtId="0" fontId="1" fillId="0" borderId="31" xfId="3" applyFont="1" applyBorder="1" applyAlignment="1" applyProtection="1">
      <alignment vertical="center"/>
    </xf>
    <xf numFmtId="0" fontId="11" fillId="0" borderId="32" xfId="4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/>
    </xf>
    <xf numFmtId="0" fontId="2" fillId="0" borderId="34" xfId="0" applyFont="1" applyBorder="1" applyAlignment="1" applyProtection="1">
      <alignment vertical="center"/>
    </xf>
    <xf numFmtId="0" fontId="5" fillId="0" borderId="0" xfId="3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horizontal="right" vertical="center" indent="1"/>
    </xf>
    <xf numFmtId="0" fontId="1" fillId="0" borderId="29" xfId="3" applyFont="1" applyFill="1" applyBorder="1" applyAlignment="1" applyProtection="1">
      <alignment horizontal="center" vertical="center"/>
    </xf>
    <xf numFmtId="0" fontId="1" fillId="0" borderId="30" xfId="3" applyFont="1" applyFill="1" applyBorder="1" applyAlignment="1" applyProtection="1">
      <alignment vertical="center"/>
    </xf>
    <xf numFmtId="0" fontId="1" fillId="0" borderId="30" xfId="3" applyFont="1" applyFill="1" applyBorder="1" applyAlignment="1" applyProtection="1">
      <alignment horizontal="right" vertical="center"/>
    </xf>
    <xf numFmtId="0" fontId="12" fillId="0" borderId="30" xfId="3" applyFont="1" applyFill="1" applyBorder="1" applyAlignment="1" applyProtection="1">
      <alignment vertical="center"/>
    </xf>
    <xf numFmtId="0" fontId="8" fillId="0" borderId="30" xfId="3" applyFont="1" applyFill="1" applyBorder="1" applyAlignment="1" applyProtection="1">
      <alignment horizontal="right" vertical="center"/>
    </xf>
    <xf numFmtId="0" fontId="1" fillId="0" borderId="31" xfId="3" applyFont="1" applyFill="1" applyBorder="1" applyAlignment="1" applyProtection="1">
      <alignment vertical="center"/>
    </xf>
    <xf numFmtId="0" fontId="1" fillId="0" borderId="32" xfId="3" applyFont="1" applyFill="1" applyBorder="1" applyAlignment="1" applyProtection="1">
      <alignment horizontal="center" vertical="center"/>
    </xf>
    <xf numFmtId="0" fontId="1" fillId="0" borderId="33" xfId="3" applyFont="1" applyFill="1" applyBorder="1" applyAlignment="1" applyProtection="1">
      <alignment vertical="center"/>
    </xf>
    <xf numFmtId="0" fontId="1" fillId="0" borderId="33" xfId="3" applyFont="1" applyFill="1" applyBorder="1" applyAlignment="1" applyProtection="1">
      <alignment horizontal="right" vertical="center"/>
    </xf>
    <xf numFmtId="0" fontId="12" fillId="0" borderId="33" xfId="3" applyFont="1" applyFill="1" applyBorder="1" applyAlignment="1" applyProtection="1">
      <alignment vertical="center"/>
    </xf>
    <xf numFmtId="0" fontId="8" fillId="0" borderId="33" xfId="3" applyFont="1" applyFill="1" applyBorder="1" applyAlignment="1" applyProtection="1">
      <alignment horizontal="right" vertical="center"/>
    </xf>
    <xf numFmtId="0" fontId="1" fillId="0" borderId="34" xfId="3" applyFont="1" applyFill="1" applyBorder="1" applyAlignment="1" applyProtection="1">
      <alignment vertical="center"/>
    </xf>
    <xf numFmtId="0" fontId="1" fillId="0" borderId="1" xfId="3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left" vertical="center" wrapText="1"/>
    </xf>
    <xf numFmtId="0" fontId="1" fillId="0" borderId="5" xfId="3" applyFont="1" applyFill="1" applyBorder="1" applyAlignment="1" applyProtection="1">
      <alignment vertical="center"/>
    </xf>
    <xf numFmtId="0" fontId="0" fillId="0" borderId="33" xfId="0" applyBorder="1" applyAlignment="1" applyProtection="1">
      <alignment vertical="center" wrapText="1"/>
    </xf>
    <xf numFmtId="0" fontId="2" fillId="0" borderId="33" xfId="7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1" xfId="8" applyFont="1" applyBorder="1" applyAlignment="1" applyProtection="1">
      <alignment horizontal="left" vertical="center" wrapText="1"/>
    </xf>
    <xf numFmtId="0" fontId="33" fillId="0" borderId="0" xfId="8" applyFont="1" applyBorder="1" applyAlignment="1" applyProtection="1">
      <alignment horizontal="centerContinuous" vertical="center" wrapText="1"/>
    </xf>
    <xf numFmtId="0" fontId="33" fillId="0" borderId="0" xfId="8" applyFont="1" applyBorder="1" applyAlignment="1" applyProtection="1">
      <alignment horizontal="center" vertical="center" wrapText="1"/>
    </xf>
    <xf numFmtId="0" fontId="2" fillId="0" borderId="0" xfId="4" applyBorder="1" applyAlignment="1" applyProtection="1">
      <alignment horizontal="center" vertical="center" wrapText="1"/>
    </xf>
    <xf numFmtId="0" fontId="2" fillId="0" borderId="1" xfId="7" applyBorder="1" applyAlignment="1" applyProtection="1">
      <alignment horizontal="center" vertical="center"/>
    </xf>
    <xf numFmtId="0" fontId="12" fillId="0" borderId="36" xfId="4" applyFont="1" applyBorder="1" applyAlignment="1" applyProtection="1">
      <alignment horizontal="center" vertical="center" wrapText="1"/>
    </xf>
    <xf numFmtId="0" fontId="12" fillId="0" borderId="37" xfId="4" applyFont="1" applyFill="1" applyBorder="1" applyAlignment="1" applyProtection="1">
      <alignment horizontal="center" vertical="center" wrapText="1"/>
    </xf>
    <xf numFmtId="0" fontId="10" fillId="0" borderId="0" xfId="7" applyFont="1" applyBorder="1" applyAlignment="1" applyProtection="1">
      <alignment vertical="top" wrapText="1"/>
    </xf>
    <xf numFmtId="0" fontId="10" fillId="0" borderId="0" xfId="0" applyFont="1" applyAlignment="1" applyProtection="1">
      <alignment vertical="top" wrapText="1"/>
    </xf>
    <xf numFmtId="0" fontId="10" fillId="0" borderId="0" xfId="0" applyFont="1" applyAlignment="1" applyProtection="1"/>
    <xf numFmtId="0" fontId="10" fillId="0" borderId="5" xfId="0" applyFont="1" applyBorder="1" applyAlignment="1" applyProtection="1"/>
    <xf numFmtId="0" fontId="35" fillId="0" borderId="5" xfId="0" applyFont="1" applyBorder="1" applyAlignment="1" applyProtection="1">
      <alignment horizontal="left" indent="1"/>
    </xf>
    <xf numFmtId="0" fontId="9" fillId="0" borderId="0" xfId="3" applyFont="1" applyBorder="1" applyAlignment="1" applyProtection="1">
      <alignment horizontal="center" vertical="center"/>
    </xf>
    <xf numFmtId="0" fontId="37" fillId="0" borderId="0" xfId="6" applyFont="1" applyAlignment="1" applyProtection="1">
      <alignment horizontal="right" vertical="center"/>
    </xf>
    <xf numFmtId="0" fontId="1" fillId="0" borderId="2" xfId="3" applyFont="1" applyBorder="1" applyAlignment="1" applyProtection="1">
      <alignment horizontal="center" vertical="top"/>
    </xf>
    <xf numFmtId="0" fontId="1" fillId="0" borderId="4" xfId="3" applyFont="1" applyBorder="1" applyAlignment="1" applyProtection="1">
      <alignment vertical="top"/>
    </xf>
    <xf numFmtId="49" fontId="5" fillId="4" borderId="22" xfId="4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</xf>
    <xf numFmtId="0" fontId="14" fillId="0" borderId="1" xfId="3" applyFont="1" applyFill="1" applyBorder="1" applyAlignment="1" applyProtection="1">
      <alignment horizontal="center" vertical="top"/>
    </xf>
    <xf numFmtId="0" fontId="38" fillId="0" borderId="0" xfId="3" applyFont="1" applyFill="1" applyBorder="1" applyAlignment="1" applyProtection="1">
      <alignment vertical="top"/>
    </xf>
    <xf numFmtId="0" fontId="14" fillId="0" borderId="0" xfId="3" applyFont="1" applyFill="1" applyBorder="1" applyAlignment="1" applyProtection="1">
      <alignment vertical="top"/>
    </xf>
    <xf numFmtId="0" fontId="14" fillId="0" borderId="5" xfId="3" applyFont="1" applyFill="1" applyBorder="1" applyAlignment="1" applyProtection="1">
      <alignment vertical="top"/>
    </xf>
    <xf numFmtId="0" fontId="14" fillId="0" borderId="0" xfId="7" applyFont="1" applyAlignment="1" applyProtection="1">
      <alignment vertical="top"/>
    </xf>
    <xf numFmtId="4" fontId="32" fillId="0" borderId="0" xfId="3" applyNumberFormat="1" applyFont="1" applyFill="1" applyBorder="1" applyAlignment="1" applyProtection="1">
      <alignment vertical="top" wrapText="1"/>
    </xf>
    <xf numFmtId="0" fontId="14" fillId="0" borderId="0" xfId="3" applyFont="1" applyFill="1" applyBorder="1" applyAlignment="1" applyProtection="1">
      <alignment horizontal="left" vertical="center" indent="1"/>
    </xf>
    <xf numFmtId="0" fontId="7" fillId="0" borderId="23" xfId="3" applyFont="1" applyBorder="1" applyAlignment="1" applyProtection="1">
      <alignment vertical="center"/>
    </xf>
    <xf numFmtId="0" fontId="17" fillId="0" borderId="24" xfId="0" applyFont="1" applyBorder="1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0" xfId="4" applyFont="1" applyBorder="1" applyAlignment="1" applyProtection="1">
      <alignment vertical="center" wrapText="1"/>
    </xf>
    <xf numFmtId="0" fontId="17" fillId="0" borderId="0" xfId="8" applyFont="1" applyBorder="1" applyAlignment="1" applyProtection="1">
      <alignment horizontal="right" vertical="center" wrapText="1" indent="1"/>
    </xf>
    <xf numFmtId="49" fontId="20" fillId="4" borderId="22" xfId="4" applyNumberFormat="1" applyFont="1" applyFill="1" applyBorder="1" applyAlignment="1" applyProtection="1">
      <alignment horizontal="center" vertical="center"/>
      <protection locked="0"/>
    </xf>
    <xf numFmtId="0" fontId="39" fillId="0" borderId="0" xfId="7" applyFont="1" applyAlignment="1" applyProtection="1">
      <alignment horizontal="left" vertical="center" indent="1"/>
    </xf>
    <xf numFmtId="0" fontId="7" fillId="0" borderId="24" xfId="3" applyFont="1" applyBorder="1" applyAlignment="1" applyProtection="1">
      <alignment vertical="center"/>
    </xf>
    <xf numFmtId="0" fontId="17" fillId="0" borderId="0" xfId="8" applyFont="1" applyBorder="1" applyAlignment="1" applyProtection="1">
      <alignment horizontal="right" vertical="center" indent="1"/>
    </xf>
    <xf numFmtId="0" fontId="17" fillId="0" borderId="0" xfId="3" applyFont="1" applyFill="1" applyBorder="1" applyAlignment="1" applyProtection="1">
      <alignment horizontal="right" vertical="center" indent="1"/>
    </xf>
    <xf numFmtId="0" fontId="17" fillId="0" borderId="0" xfId="0" applyFont="1" applyBorder="1" applyAlignment="1" applyProtection="1">
      <alignment vertical="center"/>
    </xf>
    <xf numFmtId="0" fontId="7" fillId="0" borderId="44" xfId="4" applyFont="1" applyFill="1" applyBorder="1" applyAlignment="1" applyProtection="1">
      <alignment horizontal="right" vertical="center" indent="1"/>
    </xf>
    <xf numFmtId="1" fontId="7" fillId="4" borderId="38" xfId="11" applyNumberFormat="1" applyFont="1" applyFill="1" applyBorder="1" applyAlignment="1" applyProtection="1">
      <alignment horizontal="center" vertical="center"/>
      <protection locked="0"/>
    </xf>
    <xf numFmtId="0" fontId="17" fillId="0" borderId="40" xfId="4" applyFont="1" applyBorder="1" applyAlignment="1" applyProtection="1">
      <alignment horizontal="left" vertical="center" wrapText="1" indent="1"/>
    </xf>
    <xf numFmtId="49" fontId="7" fillId="4" borderId="22" xfId="4" applyNumberFormat="1" applyFont="1" applyFill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right" vertical="center" indent="1"/>
    </xf>
    <xf numFmtId="167" fontId="7" fillId="6" borderId="22" xfId="3" applyNumberFormat="1" applyFont="1" applyFill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vertical="top" wrapText="1"/>
    </xf>
    <xf numFmtId="0" fontId="17" fillId="0" borderId="0" xfId="7" applyFont="1" applyBorder="1" applyAlignment="1" applyProtection="1">
      <alignment vertical="center"/>
    </xf>
    <xf numFmtId="0" fontId="2" fillId="0" borderId="1" xfId="7" applyFill="1" applyBorder="1" applyAlignment="1" applyProtection="1">
      <alignment horizontal="center" vertical="center"/>
    </xf>
    <xf numFmtId="0" fontId="17" fillId="0" borderId="0" xfId="7" applyFont="1" applyFill="1" applyBorder="1" applyAlignment="1" applyProtection="1">
      <alignment vertical="center"/>
    </xf>
    <xf numFmtId="0" fontId="2" fillId="0" borderId="0" xfId="7" applyFill="1" applyAlignment="1" applyProtection="1">
      <alignment vertical="center"/>
    </xf>
    <xf numFmtId="0" fontId="17" fillId="0" borderId="0" xfId="7" applyFont="1" applyBorder="1" applyAlignment="1" applyProtection="1">
      <alignment horizontal="right" vertical="center" indent="1"/>
    </xf>
    <xf numFmtId="0" fontId="1" fillId="0" borderId="0" xfId="8" applyFont="1" applyFill="1" applyBorder="1" applyAlignment="1" applyProtection="1">
      <alignment vertical="top"/>
    </xf>
    <xf numFmtId="0" fontId="1" fillId="0" borderId="0" xfId="8" applyFont="1" applyFill="1" applyBorder="1" applyAlignment="1" applyProtection="1">
      <alignment horizontal="right" vertical="center" indent="1"/>
    </xf>
    <xf numFmtId="0" fontId="1" fillId="0" borderId="0" xfId="6" applyFill="1" applyAlignment="1" applyProtection="1">
      <alignment vertical="center"/>
    </xf>
    <xf numFmtId="0" fontId="1" fillId="0" borderId="0" xfId="6" applyFill="1" applyBorder="1" applyAlignment="1" applyProtection="1">
      <alignment vertical="center"/>
    </xf>
    <xf numFmtId="49" fontId="20" fillId="0" borderId="1" xfId="3" applyNumberFormat="1" applyFont="1" applyFill="1" applyBorder="1" applyAlignment="1" applyProtection="1">
      <alignment horizontal="right" vertical="center" indent="1"/>
    </xf>
    <xf numFmtId="0" fontId="5" fillId="0" borderId="3" xfId="3" applyFont="1" applyBorder="1" applyAlignment="1" applyProtection="1">
      <alignment horizontal="left" vertical="center"/>
    </xf>
    <xf numFmtId="0" fontId="10" fillId="0" borderId="9" xfId="3" applyFont="1" applyFill="1" applyBorder="1" applyAlignment="1" applyProtection="1">
      <alignment vertical="center"/>
    </xf>
    <xf numFmtId="0" fontId="16" fillId="0" borderId="9" xfId="0" applyFont="1" applyFill="1" applyBorder="1" applyAlignment="1" applyProtection="1">
      <alignment vertical="center"/>
    </xf>
    <xf numFmtId="0" fontId="5" fillId="0" borderId="4" xfId="3" applyFont="1" applyBorder="1" applyAlignment="1" applyProtection="1">
      <alignment horizontal="right" vertical="center" indent="1"/>
    </xf>
    <xf numFmtId="0" fontId="5" fillId="7" borderId="0" xfId="6" applyFont="1" applyFill="1" applyAlignment="1" applyProtection="1">
      <alignment horizontal="right" vertical="center" indent="1"/>
    </xf>
    <xf numFmtId="167" fontId="14" fillId="0" borderId="11" xfId="3" applyNumberFormat="1" applyFont="1" applyFill="1" applyBorder="1" applyAlignment="1" applyProtection="1">
      <alignment horizontal="center" vertical="center"/>
    </xf>
    <xf numFmtId="167" fontId="14" fillId="0" borderId="12" xfId="3" applyNumberFormat="1" applyFont="1" applyFill="1" applyBorder="1" applyAlignment="1" applyProtection="1">
      <alignment horizontal="center" vertical="center"/>
    </xf>
    <xf numFmtId="165" fontId="1" fillId="0" borderId="0" xfId="6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horizontal="center" vertical="center"/>
    </xf>
    <xf numFmtId="169" fontId="1" fillId="0" borderId="0" xfId="6" applyNumberFormat="1" applyFill="1" applyBorder="1" applyAlignment="1" applyProtection="1">
      <alignment vertical="center"/>
    </xf>
    <xf numFmtId="165" fontId="1" fillId="0" borderId="0" xfId="6" applyNumberFormat="1" applyFill="1" applyBorder="1" applyAlignment="1" applyProtection="1">
      <alignment vertical="center"/>
    </xf>
    <xf numFmtId="166" fontId="1" fillId="0" borderId="0" xfId="6" applyNumberForma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49" fontId="14" fillId="0" borderId="73" xfId="3" applyNumberFormat="1" applyFont="1" applyFill="1" applyBorder="1" applyAlignment="1" applyProtection="1">
      <alignment horizontal="center" vertical="center"/>
    </xf>
    <xf numFmtId="49" fontId="20" fillId="0" borderId="0" xfId="3" applyNumberFormat="1" applyFont="1" applyFill="1" applyBorder="1" applyAlignment="1" applyProtection="1">
      <alignment horizontal="right" vertical="center" indent="1"/>
    </xf>
    <xf numFmtId="0" fontId="1" fillId="0" borderId="1" xfId="6" applyFill="1" applyBorder="1" applyAlignment="1" applyProtection="1">
      <alignment vertical="center"/>
    </xf>
    <xf numFmtId="167" fontId="20" fillId="0" borderId="0" xfId="3" applyNumberFormat="1" applyFont="1" applyFill="1" applyBorder="1" applyAlignment="1" applyProtection="1">
      <alignment horizontal="right" vertical="center"/>
    </xf>
    <xf numFmtId="0" fontId="0" fillId="0" borderId="5" xfId="0" applyFill="1" applyBorder="1" applyAlignment="1" applyProtection="1">
      <alignment horizontal="right" vertical="center"/>
    </xf>
    <xf numFmtId="0" fontId="1" fillId="0" borderId="75" xfId="6" applyFill="1" applyBorder="1" applyAlignment="1" applyProtection="1">
      <alignment vertical="center"/>
    </xf>
    <xf numFmtId="0" fontId="6" fillId="0" borderId="22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165" fontId="12" fillId="0" borderId="22" xfId="6" applyNumberFormat="1" applyFont="1" applyFill="1" applyBorder="1" applyAlignment="1" applyProtection="1">
      <alignment vertical="center"/>
    </xf>
    <xf numFmtId="165" fontId="15" fillId="0" borderId="22" xfId="6" applyNumberFormat="1" applyFont="1" applyFill="1" applyBorder="1" applyAlignment="1" applyProtection="1">
      <alignment horizontal="center" vertical="center"/>
    </xf>
    <xf numFmtId="0" fontId="1" fillId="0" borderId="22" xfId="6" applyFill="1" applyBorder="1" applyAlignment="1" applyProtection="1">
      <alignment vertical="center"/>
    </xf>
    <xf numFmtId="165" fontId="13" fillId="0" borderId="22" xfId="6" applyNumberFormat="1" applyFont="1" applyFill="1" applyBorder="1" applyAlignment="1" applyProtection="1">
      <alignment horizontal="center" vertical="center"/>
    </xf>
    <xf numFmtId="168" fontId="12" fillId="0" borderId="22" xfId="6" applyNumberFormat="1" applyFont="1" applyFill="1" applyBorder="1" applyAlignment="1" applyProtection="1">
      <alignment vertical="center"/>
    </xf>
    <xf numFmtId="165" fontId="12" fillId="0" borderId="22" xfId="6" applyNumberFormat="1" applyFont="1" applyFill="1" applyBorder="1" applyAlignment="1" applyProtection="1">
      <alignment horizontal="center" vertical="center"/>
    </xf>
    <xf numFmtId="49" fontId="20" fillId="0" borderId="22" xfId="3" applyNumberFormat="1" applyFont="1" applyFill="1" applyBorder="1" applyAlignment="1" applyProtection="1">
      <alignment horizontal="right" vertical="center" indent="1"/>
    </xf>
    <xf numFmtId="167" fontId="20" fillId="0" borderId="22" xfId="3" applyNumberFormat="1" applyFont="1" applyFill="1" applyBorder="1" applyAlignment="1" applyProtection="1">
      <alignment horizontal="right" vertical="center"/>
    </xf>
    <xf numFmtId="0" fontId="0" fillId="0" borderId="25" xfId="0" applyFill="1" applyBorder="1" applyAlignment="1" applyProtection="1">
      <alignment horizontal="right" vertical="center"/>
    </xf>
    <xf numFmtId="49" fontId="17" fillId="0" borderId="1" xfId="3" applyNumberFormat="1" applyFont="1" applyFill="1" applyBorder="1" applyAlignment="1" applyProtection="1">
      <alignment horizontal="left" vertical="center" indent="1"/>
    </xf>
    <xf numFmtId="0" fontId="5" fillId="0" borderId="3" xfId="3" applyFont="1" applyBorder="1" applyAlignment="1" applyProtection="1">
      <alignment horizontal="center" vertical="center"/>
    </xf>
    <xf numFmtId="0" fontId="10" fillId="0" borderId="3" xfId="7" applyFont="1" applyBorder="1" applyAlignment="1" applyProtection="1">
      <alignment vertical="center"/>
    </xf>
    <xf numFmtId="0" fontId="10" fillId="0" borderId="0" xfId="7" applyFont="1" applyAlignment="1" applyProtection="1">
      <alignment vertical="center"/>
    </xf>
    <xf numFmtId="0" fontId="17" fillId="0" borderId="7" xfId="7" applyFont="1" applyFill="1" applyBorder="1" applyAlignment="1" applyProtection="1">
      <alignment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  <xf numFmtId="49" fontId="17" fillId="0" borderId="50" xfId="3" applyNumberFormat="1" applyFont="1" applyFill="1" applyBorder="1" applyAlignment="1" applyProtection="1">
      <alignment horizontal="center" vertical="center"/>
    </xf>
    <xf numFmtId="0" fontId="14" fillId="0" borderId="0" xfId="7" applyFont="1" applyFill="1" applyBorder="1" applyAlignment="1" applyProtection="1">
      <alignment vertical="center"/>
    </xf>
    <xf numFmtId="1" fontId="7" fillId="3" borderId="56" xfId="3" applyNumberFormat="1" applyFont="1" applyFill="1" applyBorder="1" applyAlignment="1" applyProtection="1">
      <alignment horizontal="center" vertical="center"/>
      <protection locked="0"/>
    </xf>
    <xf numFmtId="1" fontId="7" fillId="3" borderId="57" xfId="3" applyNumberFormat="1" applyFont="1" applyFill="1" applyBorder="1" applyAlignment="1" applyProtection="1">
      <alignment horizontal="center" vertical="center"/>
      <protection locked="0"/>
    </xf>
    <xf numFmtId="1" fontId="7" fillId="3" borderId="53" xfId="3" applyNumberFormat="1" applyFont="1" applyFill="1" applyBorder="1" applyAlignment="1" applyProtection="1">
      <alignment horizontal="center" vertical="center"/>
      <protection locked="0"/>
    </xf>
    <xf numFmtId="0" fontId="7" fillId="3" borderId="44" xfId="0" applyFont="1" applyFill="1" applyBorder="1" applyAlignment="1" applyProtection="1">
      <alignment horizontal="center" vertical="center" wrapText="1"/>
    </xf>
    <xf numFmtId="0" fontId="7" fillId="3" borderId="45" xfId="0" applyFont="1" applyFill="1" applyBorder="1" applyAlignment="1" applyProtection="1">
      <alignment horizontal="center" vertical="center" wrapText="1"/>
    </xf>
    <xf numFmtId="49" fontId="17" fillId="0" borderId="68" xfId="3" applyNumberFormat="1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17" fillId="0" borderId="60" xfId="0" applyFont="1" applyBorder="1" applyAlignment="1" applyProtection="1">
      <alignment horizontal="center" vertical="center"/>
    </xf>
    <xf numFmtId="49" fontId="17" fillId="0" borderId="69" xfId="3" applyNumberFormat="1" applyFont="1" applyBorder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/>
    </xf>
    <xf numFmtId="0" fontId="17" fillId="0" borderId="61" xfId="0" applyFont="1" applyBorder="1" applyAlignment="1" applyProtection="1">
      <alignment horizontal="center" vertical="center"/>
    </xf>
    <xf numFmtId="49" fontId="17" fillId="0" borderId="70" xfId="3" applyNumberFormat="1" applyFont="1" applyBorder="1" applyAlignment="1" applyProtection="1">
      <alignment horizontal="center" vertical="center"/>
    </xf>
    <xf numFmtId="0" fontId="17" fillId="0" borderId="71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17" fillId="0" borderId="72" xfId="0" applyFont="1" applyBorder="1" applyAlignment="1" applyProtection="1">
      <alignment horizontal="center" vertical="center"/>
    </xf>
    <xf numFmtId="165" fontId="8" fillId="0" borderId="67" xfId="6" applyNumberFormat="1" applyFont="1" applyFill="1" applyBorder="1" applyAlignment="1" applyProtection="1">
      <alignment horizontal="center" vertical="center"/>
    </xf>
    <xf numFmtId="0" fontId="6" fillId="0" borderId="1" xfId="6" applyFont="1" applyFill="1" applyBorder="1" applyAlignment="1" applyProtection="1">
      <alignment horizontal="left" vertical="center" indent="1"/>
    </xf>
    <xf numFmtId="0" fontId="26" fillId="0" borderId="0" xfId="0" applyFont="1" applyFill="1" applyBorder="1" applyAlignment="1" applyProtection="1">
      <alignment horizontal="center" vertical="center"/>
    </xf>
    <xf numFmtId="165" fontId="6" fillId="0" borderId="0" xfId="6" applyNumberFormat="1" applyFont="1" applyFill="1" applyBorder="1" applyAlignment="1" applyProtection="1">
      <alignment vertical="center"/>
    </xf>
    <xf numFmtId="165" fontId="6" fillId="0" borderId="0" xfId="6" applyNumberFormat="1" applyFont="1" applyFill="1" applyBorder="1" applyAlignment="1" applyProtection="1">
      <alignment horizontal="center" vertical="center"/>
    </xf>
    <xf numFmtId="0" fontId="26" fillId="0" borderId="0" xfId="6" applyFont="1" applyFill="1" applyBorder="1" applyAlignment="1" applyProtection="1">
      <alignment vertical="center"/>
    </xf>
    <xf numFmtId="168" fontId="6" fillId="0" borderId="0" xfId="6" applyNumberFormat="1" applyFont="1" applyFill="1" applyBorder="1" applyAlignment="1" applyProtection="1">
      <alignment vertical="center"/>
    </xf>
    <xf numFmtId="49" fontId="6" fillId="0" borderId="0" xfId="3" applyNumberFormat="1" applyFont="1" applyFill="1" applyBorder="1" applyAlignment="1" applyProtection="1">
      <alignment horizontal="right" vertical="center" indent="1"/>
    </xf>
    <xf numFmtId="167" fontId="6" fillId="0" borderId="0" xfId="3" applyNumberFormat="1" applyFont="1" applyFill="1" applyBorder="1" applyAlignment="1" applyProtection="1">
      <alignment horizontal="right" vertical="center"/>
    </xf>
    <xf numFmtId="0" fontId="26" fillId="0" borderId="5" xfId="0" applyFont="1" applyFill="1" applyBorder="1" applyAlignment="1" applyProtection="1">
      <alignment horizontal="right" vertical="center"/>
    </xf>
    <xf numFmtId="0" fontId="26" fillId="0" borderId="0" xfId="6" applyFont="1" applyFill="1" applyAlignment="1" applyProtection="1">
      <alignment vertical="center"/>
    </xf>
    <xf numFmtId="165" fontId="7" fillId="3" borderId="17" xfId="7" applyNumberFormat="1" applyFont="1" applyFill="1" applyBorder="1" applyAlignment="1" applyProtection="1">
      <alignment vertical="center"/>
      <protection locked="0"/>
    </xf>
    <xf numFmtId="165" fontId="7" fillId="3" borderId="20" xfId="7" applyNumberFormat="1" applyFont="1" applyFill="1" applyBorder="1" applyAlignment="1" applyProtection="1">
      <alignment vertical="center"/>
      <protection locked="0"/>
    </xf>
    <xf numFmtId="165" fontId="7" fillId="3" borderId="20" xfId="6" applyNumberFormat="1" applyFont="1" applyFill="1" applyBorder="1" applyAlignment="1" applyProtection="1">
      <alignment vertical="center"/>
      <protection locked="0"/>
    </xf>
    <xf numFmtId="165" fontId="7" fillId="3" borderId="13" xfId="6" applyNumberFormat="1" applyFont="1" applyFill="1" applyBorder="1" applyAlignment="1" applyProtection="1">
      <alignment vertical="center"/>
      <protection locked="0"/>
    </xf>
    <xf numFmtId="165" fontId="7" fillId="3" borderId="17" xfId="6" applyNumberFormat="1" applyFont="1" applyFill="1" applyBorder="1" applyAlignment="1" applyProtection="1">
      <alignment vertical="center"/>
      <protection locked="0"/>
    </xf>
    <xf numFmtId="168" fontId="7" fillId="0" borderId="5" xfId="6" applyNumberFormat="1" applyFont="1" applyFill="1" applyBorder="1" applyAlignment="1" applyProtection="1">
      <alignment horizontal="right" vertical="center" indent="1"/>
    </xf>
    <xf numFmtId="0" fontId="4" fillId="0" borderId="5" xfId="3" applyFont="1" applyFill="1" applyBorder="1" applyAlignment="1" applyProtection="1">
      <alignment vertical="center"/>
    </xf>
    <xf numFmtId="49" fontId="14" fillId="0" borderId="75" xfId="3" applyNumberFormat="1" applyFont="1" applyFill="1" applyBorder="1" applyAlignment="1" applyProtection="1">
      <alignment horizontal="center" vertical="center"/>
    </xf>
    <xf numFmtId="0" fontId="0" fillId="0" borderId="22" xfId="0" applyFill="1" applyBorder="1" applyAlignment="1" applyProtection="1"/>
    <xf numFmtId="0" fontId="14" fillId="0" borderId="22" xfId="3" applyFont="1" applyFill="1" applyBorder="1" applyAlignment="1" applyProtection="1">
      <alignment horizontal="right" vertical="center"/>
    </xf>
    <xf numFmtId="0" fontId="0" fillId="0" borderId="22" xfId="0" applyFill="1" applyBorder="1" applyAlignment="1" applyProtection="1">
      <alignment vertical="center"/>
    </xf>
    <xf numFmtId="167" fontId="14" fillId="0" borderId="22" xfId="3" applyNumberFormat="1" applyFont="1" applyFill="1" applyBorder="1" applyAlignment="1" applyProtection="1">
      <alignment horizontal="center" vertical="center"/>
    </xf>
    <xf numFmtId="1" fontId="14" fillId="0" borderId="22" xfId="3" applyNumberFormat="1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right" vertical="center" indent="1"/>
    </xf>
    <xf numFmtId="167" fontId="6" fillId="0" borderId="25" xfId="3" applyNumberFormat="1" applyFont="1" applyFill="1" applyBorder="1" applyAlignment="1" applyProtection="1">
      <alignment horizontal="right" vertical="center" indent="1"/>
    </xf>
    <xf numFmtId="0" fontId="7" fillId="0" borderId="0" xfId="3" applyFont="1" applyFill="1" applyBorder="1" applyAlignment="1" applyProtection="1">
      <alignment horizontal="right"/>
    </xf>
    <xf numFmtId="0" fontId="7" fillId="0" borderId="77" xfId="7" applyFont="1" applyFill="1" applyBorder="1" applyAlignment="1" applyProtection="1">
      <alignment horizontal="center" vertical="center" wrapText="1"/>
    </xf>
    <xf numFmtId="0" fontId="7" fillId="0" borderId="77" xfId="4" applyFont="1" applyBorder="1" applyAlignment="1" applyProtection="1">
      <alignment horizontal="center" vertical="center" wrapText="1"/>
    </xf>
    <xf numFmtId="0" fontId="7" fillId="0" borderId="28" xfId="4" applyFont="1" applyBorder="1" applyAlignment="1" applyProtection="1">
      <alignment horizontal="center" vertical="center" wrapText="1"/>
    </xf>
    <xf numFmtId="0" fontId="7" fillId="0" borderId="67" xfId="0" applyFont="1" applyFill="1" applyBorder="1" applyAlignment="1" applyProtection="1">
      <alignment horizontal="center" vertical="center" wrapText="1"/>
    </xf>
    <xf numFmtId="3" fontId="17" fillId="0" borderId="58" xfId="0" applyNumberFormat="1" applyFont="1" applyFill="1" applyBorder="1" applyAlignment="1" applyProtection="1">
      <alignment horizontal="center" vertical="center"/>
    </xf>
    <xf numFmtId="3" fontId="17" fillId="0" borderId="59" xfId="0" applyNumberFormat="1" applyFont="1" applyFill="1" applyBorder="1" applyAlignment="1" applyProtection="1">
      <alignment horizontal="center" vertical="center"/>
    </xf>
    <xf numFmtId="3" fontId="17" fillId="0" borderId="57" xfId="0" applyNumberFormat="1" applyFont="1" applyFill="1" applyBorder="1" applyAlignment="1" applyProtection="1">
      <alignment horizontal="center" vertical="center"/>
    </xf>
    <xf numFmtId="0" fontId="7" fillId="8" borderId="49" xfId="7" applyFont="1" applyFill="1" applyBorder="1" applyAlignment="1" applyProtection="1">
      <alignment horizontal="center" vertical="center" wrapText="1"/>
    </xf>
    <xf numFmtId="167" fontId="17" fillId="8" borderId="62" xfId="7" applyNumberFormat="1" applyFont="1" applyFill="1" applyBorder="1" applyAlignment="1" applyProtection="1">
      <alignment vertical="center"/>
    </xf>
    <xf numFmtId="167" fontId="17" fillId="8" borderId="63" xfId="7" applyNumberFormat="1" applyFont="1" applyFill="1" applyBorder="1" applyAlignment="1" applyProtection="1">
      <alignment vertical="center"/>
    </xf>
    <xf numFmtId="167" fontId="17" fillId="8" borderId="63" xfId="6" applyNumberFormat="1" applyFont="1" applyFill="1" applyBorder="1" applyAlignment="1" applyProtection="1">
      <alignment vertical="center"/>
    </xf>
    <xf numFmtId="167" fontId="17" fillId="8" borderId="14" xfId="6" applyNumberFormat="1" applyFont="1" applyFill="1" applyBorder="1" applyAlignment="1" applyProtection="1">
      <alignment vertical="center"/>
    </xf>
    <xf numFmtId="167" fontId="17" fillId="8" borderId="62" xfId="6" applyNumberFormat="1" applyFont="1" applyFill="1" applyBorder="1" applyAlignment="1" applyProtection="1">
      <alignment vertical="center"/>
    </xf>
    <xf numFmtId="0" fontId="7" fillId="8" borderId="45" xfId="7" applyFont="1" applyFill="1" applyBorder="1" applyAlignment="1" applyProtection="1">
      <alignment horizontal="center" vertical="center" wrapText="1"/>
    </xf>
    <xf numFmtId="167" fontId="17" fillId="0" borderId="56" xfId="3" applyNumberFormat="1" applyFont="1" applyFill="1" applyBorder="1" applyAlignment="1" applyProtection="1">
      <alignment horizontal="center" vertical="center"/>
    </xf>
    <xf numFmtId="167" fontId="17" fillId="0" borderId="57" xfId="3" applyNumberFormat="1" applyFont="1" applyFill="1" applyBorder="1" applyAlignment="1" applyProtection="1">
      <alignment horizontal="center" vertical="center"/>
    </xf>
    <xf numFmtId="167" fontId="17" fillId="0" borderId="53" xfId="3" applyNumberFormat="1" applyFont="1" applyFill="1" applyBorder="1" applyAlignment="1" applyProtection="1">
      <alignment horizontal="center" vertical="center"/>
    </xf>
    <xf numFmtId="167" fontId="6" fillId="8" borderId="65" xfId="3" applyNumberFormat="1" applyFont="1" applyFill="1" applyBorder="1" applyAlignment="1" applyProtection="1">
      <alignment horizontal="right" vertical="center" indent="1"/>
    </xf>
    <xf numFmtId="165" fontId="7" fillId="8" borderId="74" xfId="6" applyNumberFormat="1" applyFont="1" applyFill="1" applyBorder="1" applyAlignment="1" applyProtection="1">
      <alignment vertical="center"/>
    </xf>
    <xf numFmtId="167" fontId="7" fillId="8" borderId="46" xfId="6" applyNumberFormat="1" applyFont="1" applyFill="1" applyBorder="1" applyAlignment="1" applyProtection="1">
      <alignment vertical="center"/>
    </xf>
    <xf numFmtId="165" fontId="7" fillId="8" borderId="74" xfId="6" applyNumberFormat="1" applyFont="1" applyFill="1" applyBorder="1" applyAlignment="1" applyProtection="1">
      <alignment horizontal="right" vertical="center"/>
    </xf>
    <xf numFmtId="0" fontId="7" fillId="8" borderId="66" xfId="7" applyFont="1" applyFill="1" applyBorder="1" applyAlignment="1" applyProtection="1">
      <alignment horizontal="center" vertical="center" wrapText="1"/>
    </xf>
    <xf numFmtId="167" fontId="7" fillId="8" borderId="19" xfId="7" applyNumberFormat="1" applyFont="1" applyFill="1" applyBorder="1" applyAlignment="1" applyProtection="1">
      <alignment horizontal="right" vertical="center" indent="1"/>
    </xf>
    <xf numFmtId="167" fontId="7" fillId="8" borderId="21" xfId="7" applyNumberFormat="1" applyFont="1" applyFill="1" applyBorder="1" applyAlignment="1" applyProtection="1">
      <alignment horizontal="right" vertical="center" indent="1"/>
    </xf>
    <xf numFmtId="167" fontId="7" fillId="8" borderId="21" xfId="6" applyNumberFormat="1" applyFont="1" applyFill="1" applyBorder="1" applyAlignment="1" applyProtection="1">
      <alignment horizontal="right" vertical="center" indent="1"/>
    </xf>
    <xf numFmtId="167" fontId="7" fillId="8" borderId="55" xfId="6" applyNumberFormat="1" applyFont="1" applyFill="1" applyBorder="1" applyAlignment="1" applyProtection="1">
      <alignment horizontal="right" vertical="center" indent="1"/>
    </xf>
    <xf numFmtId="167" fontId="7" fillId="8" borderId="19" xfId="6" applyNumberFormat="1" applyFont="1" applyFill="1" applyBorder="1" applyAlignment="1" applyProtection="1">
      <alignment horizontal="right" vertical="center" indent="1"/>
    </xf>
    <xf numFmtId="167" fontId="7" fillId="8" borderId="54" xfId="3" applyNumberFormat="1" applyFont="1" applyFill="1" applyBorder="1" applyAlignment="1" applyProtection="1">
      <alignment horizontal="right" vertical="center" indent="1"/>
    </xf>
    <xf numFmtId="167" fontId="7" fillId="8" borderId="55" xfId="3" applyNumberFormat="1" applyFont="1" applyFill="1" applyBorder="1" applyAlignment="1" applyProtection="1">
      <alignment horizontal="right" vertical="center" indent="1"/>
    </xf>
    <xf numFmtId="167" fontId="7" fillId="8" borderId="15" xfId="3" applyNumberFormat="1" applyFont="1" applyFill="1" applyBorder="1" applyAlignment="1" applyProtection="1">
      <alignment horizontal="right" vertical="center" indent="1"/>
    </xf>
    <xf numFmtId="3" fontId="17" fillId="0" borderId="58" xfId="0" applyNumberFormat="1" applyFont="1" applyFill="1" applyBorder="1" applyAlignment="1" applyProtection="1">
      <alignment horizontal="center" vertical="center" wrapText="1"/>
    </xf>
    <xf numFmtId="3" fontId="17" fillId="0" borderId="59" xfId="0" applyNumberFormat="1" applyFont="1" applyFill="1" applyBorder="1" applyAlignment="1" applyProtection="1">
      <alignment horizontal="center" vertical="center" wrapText="1"/>
    </xf>
    <xf numFmtId="3" fontId="17" fillId="0" borderId="57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vertical="center"/>
    </xf>
    <xf numFmtId="0" fontId="2" fillId="0" borderId="6" xfId="7" applyBorder="1" applyAlignment="1" applyProtection="1">
      <alignment horizontal="center" vertical="center"/>
    </xf>
    <xf numFmtId="0" fontId="10" fillId="0" borderId="10" xfId="3" applyFont="1" applyFill="1" applyBorder="1" applyAlignment="1" applyProtection="1">
      <alignment vertical="center"/>
    </xf>
    <xf numFmtId="167" fontId="20" fillId="8" borderId="26" xfId="3" applyNumberFormat="1" applyFont="1" applyFill="1" applyBorder="1" applyAlignment="1" applyProtection="1">
      <alignment horizontal="right" vertical="center" indent="1"/>
    </xf>
    <xf numFmtId="167" fontId="7" fillId="8" borderId="39" xfId="3" applyNumberFormat="1" applyFont="1" applyFill="1" applyBorder="1" applyAlignment="1" applyProtection="1">
      <alignment horizontal="right" vertical="center" indent="1"/>
    </xf>
    <xf numFmtId="167" fontId="5" fillId="8" borderId="46" xfId="3" applyNumberFormat="1" applyFont="1" applyFill="1" applyBorder="1" applyAlignment="1" applyProtection="1">
      <alignment horizontal="right" vertical="center" indent="1"/>
    </xf>
    <xf numFmtId="0" fontId="7" fillId="0" borderId="36" xfId="4" applyFont="1" applyBorder="1" applyAlignment="1" applyProtection="1">
      <alignment horizontal="center" vertical="center" wrapText="1"/>
    </xf>
    <xf numFmtId="0" fontId="7" fillId="0" borderId="37" xfId="4" applyFont="1" applyFill="1" applyBorder="1" applyAlignment="1" applyProtection="1">
      <alignment horizontal="center" vertical="center" wrapText="1"/>
    </xf>
    <xf numFmtId="2" fontId="7" fillId="4" borderId="38" xfId="11" applyNumberFormat="1" applyFont="1" applyFill="1" applyBorder="1" applyAlignment="1" applyProtection="1">
      <alignment horizontal="right" vertical="center" indent="1"/>
      <protection locked="0"/>
    </xf>
    <xf numFmtId="167" fontId="7" fillId="6" borderId="38" xfId="3" applyNumberFormat="1" applyFont="1" applyFill="1" applyBorder="1" applyAlignment="1" applyProtection="1">
      <alignment horizontal="right" vertical="center" indent="1"/>
    </xf>
    <xf numFmtId="49" fontId="7" fillId="5" borderId="22" xfId="4" applyNumberFormat="1" applyFont="1" applyFill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vertical="center"/>
    </xf>
    <xf numFmtId="172" fontId="40" fillId="6" borderId="0" xfId="0" applyNumberFormat="1" applyFont="1" applyFill="1" applyProtection="1"/>
    <xf numFmtId="172" fontId="41" fillId="6" borderId="0" xfId="0" applyNumberFormat="1" applyFont="1" applyFill="1" applyAlignment="1" applyProtection="1">
      <alignment horizontal="left" vertical="center" indent="1"/>
    </xf>
    <xf numFmtId="171" fontId="17" fillId="0" borderId="38" xfId="3" applyNumberFormat="1" applyFont="1" applyFill="1" applyBorder="1" applyAlignment="1" applyProtection="1">
      <alignment horizontal="center" vertical="center"/>
    </xf>
    <xf numFmtId="2" fontId="7" fillId="8" borderId="38" xfId="3" applyNumberFormat="1" applyFont="1" applyFill="1" applyBorder="1" applyAlignment="1" applyProtection="1">
      <alignment horizontal="right" vertical="center" indent="1"/>
    </xf>
    <xf numFmtId="0" fontId="1" fillId="0" borderId="5" xfId="0" applyFont="1" applyBorder="1" applyAlignment="1" applyProtection="1"/>
    <xf numFmtId="0" fontId="36" fillId="0" borderId="5" xfId="0" applyFont="1" applyBorder="1" applyAlignment="1" applyProtection="1">
      <alignment horizontal="left" indent="1"/>
    </xf>
    <xf numFmtId="171" fontId="7" fillId="0" borderId="45" xfId="3" applyNumberFormat="1" applyFont="1" applyFill="1" applyBorder="1" applyAlignment="1" applyProtection="1">
      <alignment horizontal="right" vertical="center" indent="1"/>
    </xf>
    <xf numFmtId="171" fontId="17" fillId="0" borderId="45" xfId="3" applyNumberFormat="1" applyFont="1" applyFill="1" applyBorder="1" applyAlignment="1" applyProtection="1">
      <alignment horizontal="right" vertical="center" indent="1"/>
    </xf>
    <xf numFmtId="2" fontId="20" fillId="0" borderId="45" xfId="11" applyNumberFormat="1" applyFont="1" applyFill="1" applyBorder="1" applyAlignment="1" applyProtection="1">
      <alignment horizontal="right" vertical="center" indent="1"/>
    </xf>
    <xf numFmtId="2" fontId="6" fillId="0" borderId="43" xfId="3" applyNumberFormat="1" applyFont="1" applyFill="1" applyBorder="1" applyAlignment="1" applyProtection="1">
      <alignment horizontal="right" vertical="center" indent="1"/>
    </xf>
    <xf numFmtId="2" fontId="20" fillId="0" borderId="0" xfId="11" applyNumberFormat="1" applyFont="1" applyFill="1" applyBorder="1" applyAlignment="1" applyProtection="1">
      <alignment horizontal="right" vertical="center" indent="1"/>
    </xf>
    <xf numFmtId="2" fontId="20" fillId="0" borderId="0" xfId="3" applyNumberFormat="1" applyFont="1" applyFill="1" applyBorder="1" applyAlignment="1" applyProtection="1">
      <alignment horizontal="right" vertical="center" indent="1"/>
    </xf>
    <xf numFmtId="171" fontId="17" fillId="0" borderId="0" xfId="3" applyNumberFormat="1" applyFont="1" applyFill="1" applyBorder="1" applyAlignment="1" applyProtection="1">
      <alignment horizontal="left" vertical="center" wrapText="1"/>
    </xf>
    <xf numFmtId="171" fontId="17" fillId="0" borderId="0" xfId="3" applyNumberFormat="1" applyFont="1" applyFill="1" applyBorder="1" applyAlignment="1" applyProtection="1">
      <alignment horizontal="right" vertical="center" indent="1"/>
    </xf>
    <xf numFmtId="0" fontId="1" fillId="0" borderId="5" xfId="0" applyFont="1" applyFill="1" applyBorder="1" applyAlignment="1" applyProtection="1"/>
    <xf numFmtId="1" fontId="7" fillId="0" borderId="0" xfId="11" applyNumberFormat="1" applyFont="1" applyFill="1" applyBorder="1" applyAlignment="1" applyProtection="1">
      <alignment horizontal="center" vertical="center"/>
    </xf>
    <xf numFmtId="0" fontId="5" fillId="0" borderId="0" xfId="7" applyFont="1" applyAlignment="1" applyProtection="1">
      <alignment vertical="center"/>
    </xf>
    <xf numFmtId="0" fontId="14" fillId="0" borderId="0" xfId="0" applyFont="1" applyProtection="1"/>
    <xf numFmtId="0" fontId="14" fillId="5" borderId="0" xfId="7" applyFont="1" applyFill="1" applyAlignment="1" applyProtection="1">
      <alignment vertical="center"/>
    </xf>
    <xf numFmtId="0" fontId="14" fillId="8" borderId="0" xfId="7" applyFont="1" applyFill="1" applyAlignment="1" applyProtection="1">
      <alignment vertical="center"/>
    </xf>
    <xf numFmtId="0" fontId="14" fillId="13" borderId="0" xfId="7" applyFont="1" applyFill="1" applyAlignment="1" applyProtection="1">
      <alignment vertical="center"/>
    </xf>
    <xf numFmtId="0" fontId="0" fillId="13" borderId="0" xfId="0" applyFill="1" applyProtection="1"/>
    <xf numFmtId="0" fontId="44" fillId="0" borderId="0" xfId="0" applyFont="1" applyProtection="1"/>
    <xf numFmtId="0" fontId="14" fillId="0" borderId="86" xfId="0" applyFont="1" applyBorder="1" applyProtection="1"/>
    <xf numFmtId="0" fontId="14" fillId="0" borderId="0" xfId="0" applyFont="1" applyBorder="1" applyProtection="1"/>
    <xf numFmtId="0" fontId="14" fillId="0" borderId="88" xfId="0" applyFont="1" applyBorder="1" applyProtection="1"/>
    <xf numFmtId="3" fontId="14" fillId="0" borderId="0" xfId="0" applyNumberFormat="1" applyFont="1" applyBorder="1" applyAlignment="1" applyProtection="1">
      <alignment horizontal="right"/>
    </xf>
    <xf numFmtId="3" fontId="14" fillId="0" borderId="87" xfId="0" applyNumberFormat="1" applyFont="1" applyBorder="1" applyAlignment="1" applyProtection="1">
      <alignment horizontal="right"/>
    </xf>
    <xf numFmtId="3" fontId="14" fillId="0" borderId="22" xfId="0" applyNumberFormat="1" applyFont="1" applyBorder="1" applyAlignment="1" applyProtection="1">
      <alignment horizontal="right"/>
    </xf>
    <xf numFmtId="3" fontId="14" fillId="0" borderId="89" xfId="0" applyNumberFormat="1" applyFont="1" applyBorder="1" applyAlignment="1" applyProtection="1">
      <alignment horizontal="right"/>
    </xf>
    <xf numFmtId="0" fontId="0" fillId="0" borderId="0" xfId="0" applyBorder="1" applyProtection="1"/>
    <xf numFmtId="0" fontId="5" fillId="0" borderId="0" xfId="0" applyFont="1" applyBorder="1" applyProtection="1"/>
    <xf numFmtId="0" fontId="14" fillId="0" borderId="85" xfId="0" applyFont="1" applyBorder="1" applyAlignment="1" applyProtection="1">
      <alignment horizontal="left"/>
    </xf>
    <xf numFmtId="0" fontId="14" fillId="0" borderId="47" xfId="0" applyFont="1" applyBorder="1" applyAlignment="1" applyProtection="1">
      <alignment horizontal="right"/>
    </xf>
    <xf numFmtId="0" fontId="14" fillId="0" borderId="48" xfId="0" applyFont="1" applyBorder="1" applyAlignment="1" applyProtection="1">
      <alignment horizontal="right"/>
    </xf>
    <xf numFmtId="0" fontId="46" fillId="0" borderId="0" xfId="7" applyFont="1" applyAlignment="1" applyProtection="1">
      <alignment horizontal="left" vertical="center" indent="1"/>
    </xf>
    <xf numFmtId="0" fontId="0" fillId="6" borderId="0" xfId="0" applyFill="1" applyProtection="1"/>
    <xf numFmtId="1" fontId="7" fillId="0" borderId="47" xfId="11" applyNumberFormat="1" applyFont="1" applyFill="1" applyBorder="1" applyAlignment="1" applyProtection="1">
      <alignment horizontal="left" vertical="center" indent="1"/>
    </xf>
    <xf numFmtId="0" fontId="1" fillId="8" borderId="0" xfId="0" applyFont="1" applyFill="1" applyBorder="1" applyAlignment="1">
      <alignment horizontal="left" vertical="top"/>
    </xf>
    <xf numFmtId="0" fontId="8" fillId="8" borderId="0" xfId="0" applyFont="1" applyFill="1" applyBorder="1" applyAlignment="1">
      <alignment horizontal="left" vertical="top"/>
    </xf>
    <xf numFmtId="0" fontId="1" fillId="12" borderId="0" xfId="0" applyFont="1" applyFill="1" applyBorder="1" applyAlignment="1">
      <alignment horizontal="left" vertical="top"/>
    </xf>
    <xf numFmtId="0" fontId="8" fillId="12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Fill="1" applyBorder="1" applyAlignment="1">
      <alignment horizontal="left" vertical="top"/>
    </xf>
    <xf numFmtId="0" fontId="48" fillId="0" borderId="0" xfId="0" applyFont="1" applyBorder="1" applyAlignment="1">
      <alignment horizontal="left" vertical="top"/>
    </xf>
    <xf numFmtId="0" fontId="48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1" fillId="9" borderId="0" xfId="0" applyFont="1" applyFill="1" applyBorder="1" applyAlignment="1">
      <alignment vertical="top"/>
    </xf>
    <xf numFmtId="49" fontId="1" fillId="0" borderId="0" xfId="0" applyNumberFormat="1" applyFont="1" applyBorder="1" applyAlignment="1">
      <alignment horizontal="right" vertical="top"/>
    </xf>
    <xf numFmtId="14" fontId="1" fillId="0" borderId="0" xfId="0" applyNumberFormat="1" applyFont="1" applyBorder="1" applyAlignment="1">
      <alignment vertical="top"/>
    </xf>
    <xf numFmtId="1" fontId="1" fillId="0" borderId="0" xfId="0" applyNumberFormat="1" applyFont="1" applyBorder="1" applyAlignment="1">
      <alignment vertical="top"/>
    </xf>
    <xf numFmtId="0" fontId="1" fillId="9" borderId="0" xfId="2" quotePrefix="1" applyFont="1" applyFill="1" applyBorder="1" applyAlignment="1" applyProtection="1">
      <alignment horizontal="left" vertical="top"/>
      <protection hidden="1"/>
    </xf>
    <xf numFmtId="49" fontId="1" fillId="0" borderId="0" xfId="0" applyNumberFormat="1" applyFont="1" applyBorder="1" applyAlignment="1">
      <alignment horizontal="center" vertical="top"/>
    </xf>
    <xf numFmtId="1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50" fillId="0" borderId="0" xfId="0" applyFont="1" applyProtection="1">
      <protection hidden="1"/>
    </xf>
    <xf numFmtId="0" fontId="10" fillId="11" borderId="0" xfId="0" applyFont="1" applyFill="1" applyAlignment="1" applyProtection="1">
      <alignment horizontal="center"/>
      <protection hidden="1"/>
    </xf>
    <xf numFmtId="49" fontId="1" fillId="0" borderId="0" xfId="0" applyNumberFormat="1" applyFont="1" applyBorder="1" applyAlignment="1">
      <alignment vertical="top"/>
    </xf>
    <xf numFmtId="0" fontId="4" fillId="0" borderId="64" xfId="3" applyFont="1" applyFill="1" applyBorder="1" applyAlignment="1" applyProtection="1">
      <alignment horizontal="center" vertical="center"/>
    </xf>
    <xf numFmtId="0" fontId="9" fillId="0" borderId="7" xfId="3" applyFont="1" applyFill="1" applyBorder="1" applyAlignment="1" applyProtection="1">
      <alignment horizontal="center" vertical="center"/>
    </xf>
    <xf numFmtId="0" fontId="4" fillId="0" borderId="28" xfId="3" applyFont="1" applyFill="1" applyBorder="1" applyAlignment="1" applyProtection="1">
      <alignment vertical="center"/>
    </xf>
    <xf numFmtId="0" fontId="2" fillId="0" borderId="0" xfId="7" applyBorder="1" applyAlignment="1" applyProtection="1">
      <alignment vertical="top"/>
    </xf>
    <xf numFmtId="0" fontId="5" fillId="0" borderId="24" xfId="0" applyFont="1" applyFill="1" applyBorder="1" applyAlignment="1" applyProtection="1">
      <alignment horizontal="right" vertical="center" indent="1"/>
    </xf>
    <xf numFmtId="167" fontId="5" fillId="8" borderId="27" xfId="3" applyNumberFormat="1" applyFont="1" applyFill="1" applyBorder="1" applyAlignment="1" applyProtection="1">
      <alignment horizontal="right" vertical="center" indent="1"/>
    </xf>
    <xf numFmtId="49" fontId="10" fillId="0" borderId="76" xfId="3" applyNumberFormat="1" applyFont="1" applyFill="1" applyBorder="1" applyAlignment="1" applyProtection="1">
      <alignment horizontal="center" vertical="center"/>
    </xf>
    <xf numFmtId="0" fontId="10" fillId="0" borderId="24" xfId="0" applyFont="1" applyBorder="1" applyAlignment="1" applyProtection="1"/>
    <xf numFmtId="0" fontId="10" fillId="0" borderId="24" xfId="3" applyFont="1" applyFill="1" applyBorder="1" applyAlignment="1" applyProtection="1">
      <alignment horizontal="right" vertical="center"/>
    </xf>
    <xf numFmtId="0" fontId="10" fillId="0" borderId="24" xfId="0" applyFont="1" applyFill="1" applyBorder="1" applyAlignment="1" applyProtection="1">
      <alignment vertical="center"/>
    </xf>
    <xf numFmtId="167" fontId="10" fillId="0" borderId="24" xfId="3" applyNumberFormat="1" applyFont="1" applyFill="1" applyBorder="1" applyAlignment="1" applyProtection="1">
      <alignment horizontal="center" vertical="center"/>
    </xf>
    <xf numFmtId="1" fontId="10" fillId="0" borderId="24" xfId="3" applyNumberFormat="1" applyFont="1" applyFill="1" applyBorder="1" applyAlignment="1" applyProtection="1">
      <alignment horizontal="center" vertical="center"/>
    </xf>
    <xf numFmtId="0" fontId="10" fillId="0" borderId="0" xfId="7" applyFont="1" applyFill="1" applyBorder="1" applyAlignment="1" applyProtection="1">
      <alignment vertical="center"/>
    </xf>
    <xf numFmtId="0" fontId="5" fillId="0" borderId="45" xfId="0" applyFont="1" applyFill="1" applyBorder="1" applyAlignment="1" applyProtection="1">
      <alignment horizontal="right" vertical="center" indent="1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alignment horizontal="left" vertical="center" indent="1"/>
    </xf>
    <xf numFmtId="0" fontId="17" fillId="0" borderId="91" xfId="0" applyFont="1" applyBorder="1" applyAlignment="1" applyProtection="1">
      <alignment horizontal="center" vertical="center" wrapText="1"/>
    </xf>
    <xf numFmtId="0" fontId="17" fillId="0" borderId="92" xfId="0" applyFont="1" applyBorder="1" applyAlignment="1" applyProtection="1">
      <alignment horizontal="center" vertical="center" wrapText="1"/>
    </xf>
    <xf numFmtId="0" fontId="17" fillId="0" borderId="64" xfId="3" applyFont="1" applyBorder="1" applyAlignment="1" applyProtection="1">
      <alignment horizontal="center" vertical="center"/>
    </xf>
    <xf numFmtId="0" fontId="10" fillId="0" borderId="2" xfId="3" applyFont="1" applyBorder="1" applyAlignment="1" applyProtection="1">
      <alignment horizontal="left" vertical="center" indent="1"/>
    </xf>
    <xf numFmtId="0" fontId="52" fillId="0" borderId="0" xfId="7" applyFont="1" applyAlignment="1" applyProtection="1">
      <alignment horizontal="left" vertical="center" indent="1"/>
    </xf>
    <xf numFmtId="0" fontId="7" fillId="0" borderId="23" xfId="3" applyFont="1" applyBorder="1" applyAlignment="1" applyProtection="1">
      <alignment horizontal="left" vertical="center" indent="1"/>
    </xf>
    <xf numFmtId="0" fontId="7" fillId="0" borderId="24" xfId="3" applyFont="1" applyBorder="1" applyAlignment="1" applyProtection="1">
      <alignment horizontal="right" vertical="center" indent="1"/>
    </xf>
    <xf numFmtId="173" fontId="1" fillId="0" borderId="0" xfId="0" applyNumberFormat="1" applyFont="1" applyBorder="1" applyAlignment="1">
      <alignment vertical="top"/>
    </xf>
    <xf numFmtId="43" fontId="1" fillId="0" borderId="0" xfId="12" applyFont="1" applyFill="1" applyBorder="1" applyAlignment="1">
      <alignment horizontal="right" vertical="top"/>
    </xf>
    <xf numFmtId="2" fontId="1" fillId="0" borderId="0" xfId="0" applyNumberFormat="1" applyFont="1" applyFill="1" applyBorder="1" applyAlignment="1">
      <alignment horizontal="right" vertical="top"/>
    </xf>
    <xf numFmtId="43" fontId="1" fillId="0" borderId="0" xfId="12" applyFont="1" applyFill="1" applyBorder="1" applyAlignment="1">
      <alignment vertical="top"/>
    </xf>
    <xf numFmtId="43" fontId="1" fillId="0" borderId="0" xfId="12" applyFont="1" applyBorder="1" applyAlignment="1">
      <alignment vertical="top"/>
    </xf>
    <xf numFmtId="0" fontId="53" fillId="12" borderId="0" xfId="0" applyFont="1" applyFill="1" applyBorder="1" applyAlignment="1">
      <alignment horizontal="left" vertical="top"/>
    </xf>
    <xf numFmtId="0" fontId="54" fillId="12" borderId="0" xfId="0" applyFont="1" applyFill="1" applyBorder="1" applyAlignment="1">
      <alignment horizontal="left" vertical="top"/>
    </xf>
    <xf numFmtId="0" fontId="13" fillId="12" borderId="0" xfId="0" applyFont="1" applyFill="1" applyBorder="1" applyAlignment="1">
      <alignment horizontal="left" vertical="top"/>
    </xf>
    <xf numFmtId="0" fontId="54" fillId="12" borderId="0" xfId="0" quotePrefix="1" applyFont="1" applyFill="1" applyBorder="1" applyAlignment="1">
      <alignment horizontal="left" vertical="top"/>
    </xf>
    <xf numFmtId="0" fontId="13" fillId="12" borderId="0" xfId="0" applyFont="1" applyFill="1" applyBorder="1" applyAlignment="1">
      <alignment vertical="top"/>
    </xf>
    <xf numFmtId="0" fontId="53" fillId="12" borderId="0" xfId="0" quotePrefix="1" applyFont="1" applyFill="1" applyBorder="1" applyAlignment="1">
      <alignment horizontal="left" vertical="top"/>
    </xf>
    <xf numFmtId="0" fontId="53" fillId="10" borderId="0" xfId="0" applyFont="1" applyFill="1" applyBorder="1" applyAlignment="1">
      <alignment horizontal="left" vertical="top"/>
    </xf>
    <xf numFmtId="0" fontId="44" fillId="0" borderId="0" xfId="0" applyFont="1" applyBorder="1" applyAlignment="1">
      <alignment vertical="top"/>
    </xf>
    <xf numFmtId="0" fontId="53" fillId="0" borderId="0" xfId="0" applyFont="1" applyFill="1" applyBorder="1" applyAlignment="1">
      <alignment horizontal="left" vertical="top"/>
    </xf>
    <xf numFmtId="0" fontId="17" fillId="8" borderId="0" xfId="0" applyFont="1" applyFill="1" applyAlignment="1" applyProtection="1">
      <alignment horizontal="left"/>
      <protection hidden="1"/>
    </xf>
    <xf numFmtId="1" fontId="7" fillId="4" borderId="22" xfId="4" applyNumberFormat="1" applyFont="1" applyFill="1" applyBorder="1" applyAlignment="1" applyProtection="1">
      <alignment horizontal="center" vertical="center"/>
      <protection locked="0"/>
    </xf>
    <xf numFmtId="0" fontId="14" fillId="0" borderId="22" xfId="0" applyFont="1" applyBorder="1" applyProtection="1"/>
    <xf numFmtId="0" fontId="12" fillId="6" borderId="86" xfId="0" applyFont="1" applyFill="1" applyBorder="1" applyProtection="1"/>
    <xf numFmtId="0" fontId="0" fillId="6" borderId="0" xfId="0" applyFill="1" applyBorder="1" applyProtection="1"/>
    <xf numFmtId="3" fontId="12" fillId="6" borderId="0" xfId="0" applyNumberFormat="1" applyFont="1" applyFill="1" applyBorder="1" applyAlignment="1" applyProtection="1">
      <alignment horizontal="right"/>
    </xf>
    <xf numFmtId="0" fontId="55" fillId="0" borderId="0" xfId="6" applyFont="1" applyBorder="1" applyAlignment="1" applyProtection="1">
      <alignment horizontal="center" vertical="center"/>
    </xf>
    <xf numFmtId="0" fontId="10" fillId="0" borderId="9" xfId="3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left" vertical="center"/>
    </xf>
    <xf numFmtId="49" fontId="7" fillId="4" borderId="35" xfId="4" applyNumberFormat="1" applyFont="1" applyFill="1" applyBorder="1" applyAlignment="1" applyProtection="1">
      <alignment horizontal="left" vertical="center" indent="1"/>
      <protection locked="0"/>
    </xf>
    <xf numFmtId="0" fontId="34" fillId="0" borderId="0" xfId="8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vertical="center"/>
    </xf>
    <xf numFmtId="0" fontId="30" fillId="0" borderId="5" xfId="0" applyFont="1" applyFill="1" applyBorder="1" applyAlignment="1" applyProtection="1">
      <alignment vertical="center"/>
    </xf>
    <xf numFmtId="0" fontId="17" fillId="0" borderId="0" xfId="3" applyFont="1" applyFill="1" applyBorder="1" applyAlignment="1" applyProtection="1">
      <alignment horizontal="right" vertical="center" indent="1"/>
    </xf>
    <xf numFmtId="0" fontId="17" fillId="0" borderId="0" xfId="0" applyFont="1" applyAlignment="1" applyProtection="1">
      <alignment horizontal="right" vertical="center" indent="1"/>
    </xf>
    <xf numFmtId="0" fontId="1" fillId="0" borderId="0" xfId="0" applyFont="1" applyAlignment="1" applyProtection="1">
      <alignment horizontal="right" vertical="center" indent="1"/>
    </xf>
    <xf numFmtId="49" fontId="7" fillId="4" borderId="22" xfId="4" applyNumberFormat="1" applyFont="1" applyFill="1" applyBorder="1" applyAlignment="1" applyProtection="1">
      <alignment horizontal="left" vertical="center" indent="1"/>
      <protection locked="0"/>
    </xf>
    <xf numFmtId="0" fontId="30" fillId="0" borderId="0" xfId="3" applyFont="1" applyFill="1" applyBorder="1" applyAlignment="1" applyProtection="1">
      <alignment horizontal="left" vertical="center" wrapText="1" indent="1"/>
    </xf>
    <xf numFmtId="0" fontId="30" fillId="0" borderId="5" xfId="0" applyFont="1" applyBorder="1" applyAlignment="1" applyProtection="1">
      <alignment horizontal="left" vertical="center" indent="1"/>
    </xf>
    <xf numFmtId="0" fontId="30" fillId="0" borderId="0" xfId="0" applyFont="1" applyBorder="1" applyAlignment="1" applyProtection="1">
      <alignment horizontal="left" vertical="center" wrapText="1" indent="1"/>
    </xf>
    <xf numFmtId="0" fontId="25" fillId="7" borderId="1" xfId="3" applyFont="1" applyFill="1" applyBorder="1" applyAlignment="1" applyProtection="1">
      <alignment horizontal="left" vertical="top" wrapText="1" indent="1"/>
    </xf>
    <xf numFmtId="0" fontId="25" fillId="7" borderId="0" xfId="3" applyFont="1" applyFill="1" applyBorder="1" applyAlignment="1" applyProtection="1">
      <alignment horizontal="left" vertical="top" indent="1"/>
    </xf>
    <xf numFmtId="0" fontId="25" fillId="7" borderId="5" xfId="3" applyFont="1" applyFill="1" applyBorder="1" applyAlignment="1" applyProtection="1">
      <alignment horizontal="left" vertical="top" indent="1"/>
    </xf>
    <xf numFmtId="0" fontId="7" fillId="6" borderId="7" xfId="0" applyFont="1" applyFill="1" applyBorder="1" applyAlignment="1" applyProtection="1">
      <alignment horizontal="center" vertical="center"/>
    </xf>
    <xf numFmtId="171" fontId="17" fillId="4" borderId="41" xfId="3" applyNumberFormat="1" applyFont="1" applyFill="1" applyBorder="1" applyAlignment="1" applyProtection="1">
      <alignment horizontal="center" vertical="center"/>
      <protection locked="0"/>
    </xf>
    <xf numFmtId="171" fontId="17" fillId="4" borderId="42" xfId="3" applyNumberFormat="1" applyFont="1" applyFill="1" applyBorder="1" applyAlignment="1" applyProtection="1">
      <alignment horizontal="center" vertical="center"/>
      <protection locked="0"/>
    </xf>
    <xf numFmtId="171" fontId="17" fillId="0" borderId="41" xfId="3" applyNumberFormat="1" applyFont="1" applyFill="1" applyBorder="1" applyAlignment="1" applyProtection="1">
      <alignment horizontal="center" vertical="center"/>
    </xf>
    <xf numFmtId="171" fontId="17" fillId="0" borderId="42" xfId="3" applyNumberFormat="1" applyFont="1" applyFill="1" applyBorder="1" applyAlignment="1" applyProtection="1">
      <alignment horizontal="center" vertical="center"/>
    </xf>
    <xf numFmtId="171" fontId="14" fillId="0" borderId="41" xfId="3" applyNumberFormat="1" applyFont="1" applyFill="1" applyBorder="1" applyAlignment="1" applyProtection="1">
      <alignment horizontal="left" vertical="center" wrapText="1"/>
    </xf>
    <xf numFmtId="171" fontId="14" fillId="0" borderId="42" xfId="3" applyNumberFormat="1" applyFont="1" applyFill="1" applyBorder="1" applyAlignment="1" applyProtection="1">
      <alignment horizontal="left" vertical="center" wrapText="1"/>
    </xf>
    <xf numFmtId="0" fontId="17" fillId="0" borderId="40" xfId="4" applyFont="1" applyBorder="1" applyAlignment="1" applyProtection="1">
      <alignment horizontal="left" vertical="center" wrapText="1" indent="1"/>
    </xf>
    <xf numFmtId="0" fontId="17" fillId="0" borderId="35" xfId="4" applyFont="1" applyBorder="1" applyAlignment="1" applyProtection="1">
      <alignment horizontal="left" vertical="center" wrapText="1" indent="1"/>
    </xf>
    <xf numFmtId="0" fontId="17" fillId="0" borderId="42" xfId="4" applyFont="1" applyBorder="1" applyAlignment="1" applyProtection="1">
      <alignment horizontal="left" vertical="center" wrapText="1" indent="1"/>
    </xf>
    <xf numFmtId="1" fontId="7" fillId="4" borderId="22" xfId="11" applyNumberFormat="1" applyFont="1" applyFill="1" applyBorder="1" applyAlignment="1" applyProtection="1">
      <alignment horizontal="left" vertical="center" indent="1"/>
      <protection locked="0"/>
    </xf>
    <xf numFmtId="49" fontId="12" fillId="0" borderId="38" xfId="3" applyNumberFormat="1" applyFont="1" applyBorder="1" applyAlignment="1" applyProtection="1">
      <alignment horizontal="center" vertical="center"/>
    </xf>
    <xf numFmtId="49" fontId="12" fillId="0" borderId="81" xfId="3" applyNumberFormat="1" applyFont="1" applyBorder="1" applyAlignment="1" applyProtection="1">
      <alignment horizontal="center" vertical="center"/>
    </xf>
    <xf numFmtId="14" fontId="7" fillId="4" borderId="22" xfId="11" applyNumberFormat="1" applyFont="1" applyFill="1" applyBorder="1" applyAlignment="1" applyProtection="1">
      <alignment horizontal="left" vertical="center" indent="1"/>
      <protection locked="0"/>
    </xf>
    <xf numFmtId="0" fontId="14" fillId="0" borderId="78" xfId="3" applyFont="1" applyBorder="1" applyAlignment="1" applyProtection="1">
      <alignment horizontal="left" vertical="center" indent="1"/>
    </xf>
    <xf numFmtId="0" fontId="14" fillId="0" borderId="79" xfId="3" applyFont="1" applyBorder="1" applyAlignment="1" applyProtection="1">
      <alignment horizontal="left" vertical="center" indent="1"/>
    </xf>
    <xf numFmtId="14" fontId="7" fillId="0" borderId="82" xfId="3" applyNumberFormat="1" applyFont="1" applyBorder="1" applyAlignment="1" applyProtection="1">
      <alignment horizontal="center" vertical="center"/>
      <protection locked="0"/>
    </xf>
    <xf numFmtId="14" fontId="7" fillId="0" borderId="83" xfId="3" applyNumberFormat="1" applyFont="1" applyBorder="1" applyAlignment="1" applyProtection="1">
      <alignment horizontal="center" vertical="center"/>
      <protection locked="0"/>
    </xf>
    <xf numFmtId="14" fontId="7" fillId="0" borderId="84" xfId="3" applyNumberFormat="1" applyFont="1" applyBorder="1" applyAlignment="1" applyProtection="1">
      <alignment horizontal="center" vertical="center"/>
      <protection locked="0"/>
    </xf>
    <xf numFmtId="0" fontId="14" fillId="0" borderId="80" xfId="3" applyFont="1" applyBorder="1" applyAlignment="1" applyProtection="1">
      <alignment horizontal="left" vertical="center" indent="1"/>
    </xf>
    <xf numFmtId="0" fontId="14" fillId="0" borderId="38" xfId="3" applyFont="1" applyBorder="1" applyAlignment="1" applyProtection="1">
      <alignment horizontal="left" vertical="center" indent="1"/>
    </xf>
    <xf numFmtId="49" fontId="7" fillId="0" borderId="38" xfId="3" applyNumberFormat="1" applyFont="1" applyBorder="1" applyAlignment="1" applyProtection="1">
      <alignment horizontal="center" vertical="center"/>
    </xf>
    <xf numFmtId="49" fontId="7" fillId="0" borderId="81" xfId="3" applyNumberFormat="1" applyFont="1" applyBorder="1" applyAlignment="1" applyProtection="1">
      <alignment horizontal="center" vertical="center"/>
    </xf>
    <xf numFmtId="49" fontId="7" fillId="0" borderId="67" xfId="5" applyNumberFormat="1" applyFont="1" applyBorder="1" applyAlignment="1" applyProtection="1">
      <alignment horizontal="center" vertical="center"/>
    </xf>
    <xf numFmtId="49" fontId="7" fillId="0" borderId="46" xfId="5" applyNumberFormat="1" applyFont="1" applyBorder="1" applyAlignment="1" applyProtection="1">
      <alignment horizontal="center" vertical="center"/>
    </xf>
    <xf numFmtId="0" fontId="14" fillId="0" borderId="74" xfId="0" applyFont="1" applyBorder="1" applyAlignment="1" applyProtection="1">
      <alignment horizontal="right" vertical="center" indent="1"/>
    </xf>
    <xf numFmtId="0" fontId="14" fillId="0" borderId="67" xfId="0" applyFont="1" applyBorder="1" applyAlignment="1" applyProtection="1">
      <alignment horizontal="right" vertical="center" indent="1"/>
    </xf>
    <xf numFmtId="49" fontId="7" fillId="0" borderId="38" xfId="5" applyNumberFormat="1" applyFont="1" applyBorder="1" applyAlignment="1" applyProtection="1">
      <alignment horizontal="center" vertical="center"/>
    </xf>
    <xf numFmtId="49" fontId="7" fillId="0" borderId="81" xfId="5" applyNumberFormat="1" applyFont="1" applyBorder="1" applyAlignment="1" applyProtection="1">
      <alignment horizontal="center" vertical="center"/>
    </xf>
    <xf numFmtId="49" fontId="7" fillId="6" borderId="38" xfId="5" applyNumberFormat="1" applyFont="1" applyFill="1" applyBorder="1" applyAlignment="1" applyProtection="1">
      <alignment horizontal="center" vertical="center"/>
    </xf>
    <xf numFmtId="49" fontId="7" fillId="6" borderId="81" xfId="5" applyNumberFormat="1" applyFont="1" applyFill="1" applyBorder="1" applyAlignment="1" applyProtection="1">
      <alignment horizontal="center" vertical="center"/>
    </xf>
    <xf numFmtId="49" fontId="56" fillId="0" borderId="47" xfId="8" applyNumberFormat="1" applyFont="1" applyFill="1" applyBorder="1" applyAlignment="1" applyProtection="1">
      <alignment horizontal="left" vertical="top" wrapText="1"/>
    </xf>
    <xf numFmtId="0" fontId="14" fillId="0" borderId="0" xfId="7" applyFont="1" applyFill="1" applyAlignment="1" applyProtection="1">
      <alignment horizontal="left" vertical="center" wrapText="1"/>
    </xf>
    <xf numFmtId="49" fontId="14" fillId="0" borderId="0" xfId="0" applyNumberFormat="1" applyFont="1" applyBorder="1" applyAlignment="1" applyProtection="1">
      <alignment horizontal="left" vertical="center" wrapText="1"/>
    </xf>
    <xf numFmtId="49" fontId="17" fillId="0" borderId="51" xfId="3" applyNumberFormat="1" applyFont="1" applyBorder="1" applyAlignment="1" applyProtection="1">
      <alignment horizontal="center" vertical="center"/>
    </xf>
    <xf numFmtId="0" fontId="17" fillId="0" borderId="52" xfId="0" applyFont="1" applyBorder="1" applyAlignment="1" applyProtection="1">
      <alignment horizontal="center" vertical="center"/>
    </xf>
    <xf numFmtId="0" fontId="2" fillId="0" borderId="7" xfId="7" applyFill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17" fillId="0" borderId="8" xfId="4" applyFont="1" applyBorder="1" applyAlignment="1" applyProtection="1">
      <alignment horizontal="left" vertical="center" wrapText="1" indent="1"/>
    </xf>
    <xf numFmtId="0" fontId="17" fillId="0" borderId="8" xfId="0" applyFont="1" applyBorder="1" applyAlignment="1" applyProtection="1">
      <alignment horizontal="left" vertical="center" wrapText="1" indent="1"/>
    </xf>
    <xf numFmtId="0" fontId="17" fillId="0" borderId="8" xfId="0" applyFont="1" applyBorder="1" applyAlignment="1" applyProtection="1">
      <alignment horizontal="left" vertical="center" indent="1"/>
    </xf>
    <xf numFmtId="0" fontId="19" fillId="7" borderId="1" xfId="4" applyFont="1" applyFill="1" applyBorder="1" applyAlignment="1" applyProtection="1">
      <alignment horizontal="center" vertical="center" wrapText="1"/>
    </xf>
    <xf numFmtId="0" fontId="19" fillId="7" borderId="0" xfId="4" applyFont="1" applyFill="1" applyBorder="1" applyAlignment="1" applyProtection="1">
      <alignment horizontal="center" vertical="center" wrapText="1"/>
    </xf>
    <xf numFmtId="0" fontId="19" fillId="7" borderId="0" xfId="0" applyFont="1" applyFill="1" applyBorder="1" applyAlignment="1" applyProtection="1">
      <alignment horizontal="center" vertical="center"/>
    </xf>
    <xf numFmtId="0" fontId="19" fillId="7" borderId="5" xfId="0" applyFont="1" applyFill="1" applyBorder="1" applyAlignment="1" applyProtection="1">
      <alignment horizontal="center" vertical="center"/>
    </xf>
    <xf numFmtId="0" fontId="17" fillId="0" borderId="24" xfId="4" applyFont="1" applyBorder="1" applyAlignment="1" applyProtection="1">
      <alignment horizontal="left" vertical="center" wrapText="1" indent="1"/>
    </xf>
    <xf numFmtId="0" fontId="17" fillId="0" borderId="24" xfId="0" applyFont="1" applyBorder="1" applyAlignment="1" applyProtection="1">
      <alignment horizontal="left" vertical="center" indent="1"/>
    </xf>
    <xf numFmtId="0" fontId="17" fillId="0" borderId="7" xfId="0" applyFont="1" applyBorder="1" applyAlignment="1" applyProtection="1">
      <alignment horizontal="left" vertical="center" indent="1"/>
    </xf>
    <xf numFmtId="170" fontId="7" fillId="0" borderId="24" xfId="0" applyNumberFormat="1" applyFont="1" applyBorder="1" applyAlignment="1" applyProtection="1">
      <alignment vertical="center"/>
    </xf>
    <xf numFmtId="170" fontId="7" fillId="0" borderId="7" xfId="0" applyNumberFormat="1" applyFont="1" applyBorder="1" applyAlignment="1" applyProtection="1">
      <alignment vertical="center"/>
    </xf>
    <xf numFmtId="49" fontId="12" fillId="4" borderId="22" xfId="8" applyNumberFormat="1" applyFont="1" applyFill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49" fontId="12" fillId="4" borderId="22" xfId="8" applyNumberFormat="1" applyFont="1" applyFill="1" applyBorder="1" applyAlignment="1" applyProtection="1">
      <alignment horizontal="left" vertical="center" indent="1"/>
      <protection locked="0"/>
    </xf>
    <xf numFmtId="0" fontId="0" fillId="0" borderId="22" xfId="0" applyBorder="1" applyAlignment="1" applyProtection="1">
      <alignment horizontal="left" vertical="center" indent="1"/>
      <protection locked="0"/>
    </xf>
    <xf numFmtId="0" fontId="17" fillId="0" borderId="1" xfId="8" applyFont="1" applyBorder="1" applyAlignment="1" applyProtection="1">
      <alignment horizontal="left" vertical="center" indent="1"/>
    </xf>
    <xf numFmtId="0" fontId="17" fillId="0" borderId="0" xfId="0" applyFont="1" applyBorder="1" applyAlignment="1" applyProtection="1">
      <alignment horizontal="left" vertical="center" indent="1"/>
    </xf>
    <xf numFmtId="0" fontId="17" fillId="0" borderId="8" xfId="7" applyFont="1" applyFill="1" applyBorder="1" applyAlignment="1" applyProtection="1">
      <alignment horizontal="left" vertical="center" indent="1"/>
    </xf>
    <xf numFmtId="0" fontId="17" fillId="0" borderId="8" xfId="0" applyFont="1" applyBorder="1" applyAlignment="1" applyProtection="1">
      <alignment horizontal="left" indent="1"/>
    </xf>
    <xf numFmtId="170" fontId="7" fillId="0" borderId="8" xfId="0" applyNumberFormat="1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0" fontId="5" fillId="0" borderId="90" xfId="3" applyFont="1" applyFill="1" applyBorder="1" applyAlignment="1" applyProtection="1">
      <alignment horizontal="left" vertical="center" indent="1"/>
    </xf>
    <xf numFmtId="0" fontId="10" fillId="0" borderId="35" xfId="0" applyFont="1" applyBorder="1" applyAlignment="1" applyProtection="1">
      <alignment horizontal="left" vertical="center" indent="1"/>
    </xf>
    <xf numFmtId="167" fontId="20" fillId="2" borderId="7" xfId="3" applyNumberFormat="1" applyFont="1" applyFill="1" applyBorder="1" applyAlignment="1" applyProtection="1">
      <alignment horizontal="right" vertical="center" indent="1"/>
    </xf>
    <xf numFmtId="0" fontId="43" fillId="0" borderId="28" xfId="0" applyFont="1" applyBorder="1" applyAlignment="1" applyProtection="1">
      <alignment horizontal="right" vertical="center" indent="1"/>
    </xf>
    <xf numFmtId="170" fontId="7" fillId="0" borderId="0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170" fontId="7" fillId="0" borderId="0" xfId="0" applyNumberFormat="1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57" fillId="0" borderId="0" xfId="6" applyFont="1" applyBorder="1" applyAlignment="1" applyProtection="1">
      <alignment horizontal="center" vertical="center"/>
    </xf>
  </cellXfs>
  <cellStyles count="13">
    <cellStyle name="Dezimal 2" xfId="1" xr:uid="{00000000-0005-0000-0000-000000000000}"/>
    <cellStyle name="Hyperlink 2" xfId="10" xr:uid="{00000000-0005-0000-0000-000001000000}"/>
    <cellStyle name="Komma" xfId="12" builtinId="3"/>
    <cellStyle name="Prozent" xfId="11" builtinId="5"/>
    <cellStyle name="Standard" xfId="0" builtinId="0"/>
    <cellStyle name="Standard 2" xfId="2" xr:uid="{00000000-0005-0000-0000-000005000000}"/>
    <cellStyle name="Standard_Formular JWP" xfId="3" xr:uid="{00000000-0005-0000-0000-000006000000}"/>
    <cellStyle name="Standard_Formulare--NEU (geschützt)" xfId="4" xr:uid="{00000000-0005-0000-0000-000007000000}"/>
    <cellStyle name="Standard_JWP Formulare " xfId="5" xr:uid="{00000000-0005-0000-0000-000008000000}"/>
    <cellStyle name="Standard_Mappe1_Ansatz Försterlohn" xfId="6" xr:uid="{00000000-0005-0000-0000-000009000000}"/>
    <cellStyle name="Standard_Mappe2" xfId="7" xr:uid="{00000000-0005-0000-0000-00000A000000}"/>
    <cellStyle name="Standard_WR-Pflege - Einzelabrechnungen" xfId="8" xr:uid="{00000000-0005-0000-0000-00000B000000}"/>
    <cellStyle name="Währung 2" xfId="9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0000"/>
      <rgbColor rgb="00FFFFFF"/>
      <rgbColor rgb="00FF7C80"/>
      <rgbColor rgb="0000FF00"/>
      <rgbColor rgb="000066CC"/>
      <rgbColor rgb="00FFFF99"/>
      <rgbColor rgb="00FF99CC"/>
      <rgbColor rgb="0066FFFF"/>
      <rgbColor rgb="00FF5050"/>
      <rgbColor rgb="00008000"/>
      <rgbColor rgb="000066CC"/>
      <rgbColor rgb="00FFFF00"/>
      <rgbColor rgb="00FF66FF"/>
      <rgbColor rgb="0033CCCC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66CCFF"/>
      <rgbColor rgb="00CCFFFF"/>
      <rgbColor rgb="00CCFFCC"/>
      <rgbColor rgb="00FFFFCC"/>
      <rgbColor rgb="00CCCCFF"/>
      <rgbColor rgb="00FFCCCC"/>
      <rgbColor rgb="00FFCCFF"/>
      <rgbColor rgb="00FFCC99"/>
      <rgbColor rgb="000099FF"/>
      <rgbColor rgb="0000FFFF"/>
      <rgbColor rgb="00FFFF66"/>
      <rgbColor rgb="00FFCC00"/>
      <rgbColor rgb="00FF9900"/>
      <rgbColor rgb="00FF6600"/>
      <rgbColor rgb="00FF00FF"/>
      <rgbColor rgb="00969696"/>
      <rgbColor rgb="00006699"/>
      <rgbColor rgb="00339966"/>
      <rgbColor rgb="00003300"/>
      <rgbColor rgb="00CCCC00"/>
      <rgbColor rgb="00993300"/>
      <rgbColor rgb="00FF99FF"/>
      <rgbColor rgb="009900CC"/>
      <rgbColor rgb="00333333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6" tint="-0.499984740745262"/>
    <pageSetUpPr fitToPage="1"/>
  </sheetPr>
  <dimension ref="B1:U63"/>
  <sheetViews>
    <sheetView showGridLines="0" showZeros="0" tabSelected="1" topLeftCell="B1" zoomScale="70" zoomScaleNormal="70" zoomScalePageLayoutView="85" workbookViewId="0">
      <selection activeCell="E22" sqref="E22"/>
    </sheetView>
  </sheetViews>
  <sheetFormatPr baseColWidth="10" defaultColWidth="5.5703125" defaultRowHeight="15" x14ac:dyDescent="0.2"/>
  <cols>
    <col min="1" max="1" width="4.42578125" style="26" customWidth="1"/>
    <col min="2" max="2" width="5.5703125" style="29" customWidth="1"/>
    <col min="3" max="3" width="36.5703125" style="29" customWidth="1"/>
    <col min="4" max="4" width="21.5703125" style="29" customWidth="1"/>
    <col min="5" max="5" width="5.85546875" style="29" customWidth="1"/>
    <col min="6" max="6" width="12.42578125" style="29" customWidth="1"/>
    <col min="7" max="7" width="15.5703125" style="29" customWidth="1"/>
    <col min="8" max="8" width="19.85546875" style="29" customWidth="1"/>
    <col min="9" max="9" width="26.7109375" style="29" customWidth="1"/>
    <col min="10" max="10" width="8.85546875" style="29" customWidth="1"/>
    <col min="11" max="11" width="13.7109375" style="29" customWidth="1"/>
    <col min="12" max="12" width="23.5703125" style="29" customWidth="1"/>
    <col min="13" max="13" width="2.85546875" style="26" customWidth="1"/>
    <col min="14" max="16384" width="5.5703125" style="26"/>
  </cols>
  <sheetData>
    <row r="1" spans="2:13" s="30" customFormat="1" ht="24.95" customHeight="1" thickBot="1" x14ac:dyDescent="0.25">
      <c r="B1" s="358" t="s">
        <v>274</v>
      </c>
      <c r="C1" s="359"/>
      <c r="D1" s="359"/>
      <c r="L1" s="85"/>
    </row>
    <row r="2" spans="2:13" s="5" customFormat="1" ht="26.45" customHeight="1" thickTop="1" x14ac:dyDescent="0.2">
      <c r="B2" s="86"/>
      <c r="C2" s="1"/>
      <c r="D2" s="2"/>
      <c r="E2" s="2"/>
      <c r="F2" s="3"/>
      <c r="G2" s="4"/>
      <c r="H2" s="4"/>
      <c r="I2" s="4"/>
      <c r="J2" s="3"/>
      <c r="K2" s="3"/>
      <c r="L2" s="31" t="s">
        <v>89</v>
      </c>
      <c r="M2" s="87" t="s">
        <v>1</v>
      </c>
    </row>
    <row r="3" spans="2:13" s="32" customFormat="1" ht="80.099999999999994" customHeight="1" x14ac:dyDescent="0.6">
      <c r="B3" s="371" t="s">
        <v>255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3"/>
    </row>
    <row r="4" spans="2:13" s="6" customFormat="1" ht="8.25" customHeight="1" x14ac:dyDescent="0.2">
      <c r="B4" s="36"/>
      <c r="C4" s="52"/>
      <c r="D4" s="84"/>
      <c r="E4" s="84"/>
      <c r="F4" s="84"/>
      <c r="G4" s="84"/>
      <c r="H4" s="84"/>
      <c r="I4" s="84"/>
      <c r="J4" s="84"/>
      <c r="K4" s="84"/>
      <c r="L4" s="84"/>
      <c r="M4" s="41" t="s">
        <v>1</v>
      </c>
    </row>
    <row r="5" spans="2:13" s="6" customFormat="1" ht="30" customHeight="1" x14ac:dyDescent="0.2">
      <c r="B5" s="36"/>
      <c r="C5" s="37"/>
      <c r="D5" s="38"/>
      <c r="E5" s="39"/>
      <c r="F5" s="40" t="s">
        <v>97</v>
      </c>
      <c r="G5" s="367"/>
      <c r="H5" s="367"/>
      <c r="I5" s="367"/>
      <c r="J5" s="39"/>
      <c r="K5" s="40" t="s">
        <v>90</v>
      </c>
      <c r="L5" s="88">
        <f ca="1">YEAR(TODAY())</f>
        <v>2023</v>
      </c>
      <c r="M5" s="41"/>
    </row>
    <row r="6" spans="2:13" s="6" customFormat="1" ht="30" customHeight="1" x14ac:dyDescent="0.2">
      <c r="B6" s="36"/>
      <c r="C6" s="42"/>
      <c r="F6" s="40" t="s">
        <v>96</v>
      </c>
      <c r="G6" s="360"/>
      <c r="H6" s="360"/>
      <c r="I6" s="360"/>
      <c r="K6" s="40" t="s">
        <v>91</v>
      </c>
      <c r="L6" s="111"/>
      <c r="M6" s="41" t="s">
        <v>1</v>
      </c>
    </row>
    <row r="7" spans="2:13" s="6" customFormat="1" ht="5.85" customHeight="1" x14ac:dyDescent="0.2">
      <c r="B7" s="43"/>
      <c r="C7" s="44"/>
      <c r="D7" s="45"/>
      <c r="E7" s="45"/>
      <c r="F7" s="45"/>
      <c r="G7" s="45"/>
      <c r="H7" s="45"/>
      <c r="I7" s="45"/>
      <c r="J7" s="45"/>
      <c r="K7" s="45"/>
      <c r="L7" s="45"/>
      <c r="M7" s="46" t="s">
        <v>1</v>
      </c>
    </row>
    <row r="8" spans="2:13" s="6" customFormat="1" ht="5.85" customHeight="1" x14ac:dyDescent="0.2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9"/>
    </row>
    <row r="9" spans="2:13" s="6" customFormat="1" ht="30" customHeight="1" x14ac:dyDescent="0.2">
      <c r="B9" s="36"/>
      <c r="C9" s="50" t="s">
        <v>92</v>
      </c>
      <c r="E9" s="51"/>
      <c r="F9" s="40" t="s">
        <v>93</v>
      </c>
      <c r="G9" s="367"/>
      <c r="H9" s="367"/>
      <c r="I9" s="367"/>
      <c r="J9" s="367"/>
      <c r="K9" s="367"/>
      <c r="L9" s="368"/>
      <c r="M9" s="369"/>
    </row>
    <row r="10" spans="2:13" s="6" customFormat="1" ht="30" customHeight="1" x14ac:dyDescent="0.2">
      <c r="B10" s="36"/>
      <c r="C10" s="52"/>
      <c r="D10" s="51"/>
      <c r="E10" s="51"/>
      <c r="F10" s="53" t="s">
        <v>98</v>
      </c>
      <c r="G10" s="360"/>
      <c r="H10" s="360"/>
      <c r="I10" s="360"/>
      <c r="J10" s="360"/>
      <c r="K10" s="360"/>
      <c r="L10" s="368"/>
      <c r="M10" s="369"/>
    </row>
    <row r="11" spans="2:13" s="6" customFormat="1" ht="30" customHeight="1" x14ac:dyDescent="0.2">
      <c r="B11" s="36"/>
      <c r="C11" s="52"/>
      <c r="D11" s="51"/>
      <c r="E11" s="51"/>
      <c r="F11" s="53" t="s">
        <v>94</v>
      </c>
      <c r="G11" s="360"/>
      <c r="H11" s="360"/>
      <c r="I11" s="360"/>
      <c r="J11" s="360"/>
      <c r="K11" s="360"/>
      <c r="L11" s="370"/>
      <c r="M11" s="369"/>
    </row>
    <row r="12" spans="2:13" s="6" customFormat="1" ht="5.85" customHeight="1" x14ac:dyDescent="0.2">
      <c r="B12" s="54"/>
      <c r="C12" s="55"/>
      <c r="D12" s="56"/>
      <c r="E12" s="56"/>
      <c r="F12" s="57"/>
      <c r="G12" s="55"/>
      <c r="H12" s="55"/>
      <c r="I12" s="55"/>
      <c r="J12" s="58"/>
      <c r="K12" s="55"/>
      <c r="L12" s="55"/>
      <c r="M12" s="59" t="s">
        <v>1</v>
      </c>
    </row>
    <row r="13" spans="2:13" s="6" customFormat="1" ht="5.85" customHeight="1" x14ac:dyDescent="0.2">
      <c r="B13" s="60"/>
      <c r="C13" s="69"/>
      <c r="D13" s="62"/>
      <c r="E13" s="70"/>
      <c r="F13" s="70"/>
      <c r="G13" s="61"/>
      <c r="H13" s="61"/>
      <c r="I13" s="61"/>
      <c r="J13" s="64"/>
      <c r="K13" s="61"/>
      <c r="L13" s="61"/>
      <c r="M13" s="65"/>
    </row>
    <row r="14" spans="2:13" s="6" customFormat="1" ht="30" customHeight="1" x14ac:dyDescent="0.2">
      <c r="B14" s="66"/>
      <c r="C14" s="67" t="s">
        <v>99</v>
      </c>
      <c r="D14" s="364" t="s">
        <v>257</v>
      </c>
      <c r="E14" s="365"/>
      <c r="F14" s="365"/>
      <c r="G14" s="111"/>
      <c r="H14" s="71"/>
      <c r="I14" s="71"/>
      <c r="J14" s="26"/>
      <c r="K14" s="26"/>
      <c r="L14" s="26"/>
      <c r="M14" s="68"/>
    </row>
    <row r="15" spans="2:13" s="6" customFormat="1" ht="30" customHeight="1" x14ac:dyDescent="0.2">
      <c r="B15" s="66"/>
      <c r="C15" s="67"/>
      <c r="D15" s="364" t="s">
        <v>101</v>
      </c>
      <c r="E15" s="366"/>
      <c r="F15" s="366"/>
      <c r="G15" s="251"/>
      <c r="H15" s="96" t="s">
        <v>100</v>
      </c>
      <c r="I15" s="252"/>
      <c r="J15" s="26"/>
      <c r="K15" s="26"/>
      <c r="L15" s="26"/>
      <c r="M15" s="68"/>
    </row>
    <row r="16" spans="2:13" s="6" customFormat="1" ht="30.95" customHeight="1" x14ac:dyDescent="0.2">
      <c r="B16" s="66"/>
      <c r="C16" s="67"/>
      <c r="E16" s="89"/>
      <c r="F16" s="106" t="s">
        <v>102</v>
      </c>
      <c r="G16" s="360"/>
      <c r="H16" s="360"/>
      <c r="I16" s="360"/>
      <c r="J16" s="360"/>
      <c r="K16" s="360"/>
      <c r="L16" s="95"/>
      <c r="M16" s="68"/>
    </row>
    <row r="17" spans="2:21" s="94" customFormat="1" ht="18" x14ac:dyDescent="0.2">
      <c r="B17" s="90"/>
      <c r="D17" s="92"/>
      <c r="E17" s="92"/>
      <c r="F17" s="92"/>
      <c r="G17" s="91" t="s">
        <v>103</v>
      </c>
      <c r="H17" s="92"/>
      <c r="I17" s="92"/>
      <c r="J17" s="92"/>
      <c r="K17" s="92"/>
      <c r="L17" s="92"/>
      <c r="M17" s="93"/>
    </row>
    <row r="18" spans="2:21" s="6" customFormat="1" ht="5.85" customHeight="1" x14ac:dyDescent="0.2">
      <c r="B18" s="54"/>
      <c r="C18" s="55"/>
      <c r="D18" s="56"/>
      <c r="E18" s="56"/>
      <c r="F18" s="57"/>
      <c r="G18" s="55"/>
      <c r="H18" s="55"/>
      <c r="I18" s="55"/>
      <c r="J18" s="58"/>
      <c r="K18" s="55"/>
      <c r="L18" s="55"/>
      <c r="M18" s="59" t="s">
        <v>1</v>
      </c>
    </row>
    <row r="19" spans="2:21" s="6" customFormat="1" ht="5.85" customHeight="1" x14ac:dyDescent="0.2">
      <c r="B19" s="60"/>
      <c r="C19" s="61"/>
      <c r="D19" s="62"/>
      <c r="E19" s="62"/>
      <c r="F19" s="63"/>
      <c r="G19" s="61"/>
      <c r="H19" s="61"/>
      <c r="I19" s="61"/>
      <c r="J19" s="64"/>
      <c r="K19" s="61"/>
      <c r="L19" s="61"/>
      <c r="M19" s="65"/>
    </row>
    <row r="20" spans="2:21" s="6" customFormat="1" ht="27" customHeight="1" x14ac:dyDescent="0.2">
      <c r="B20" s="72"/>
      <c r="C20" s="67" t="s">
        <v>95</v>
      </c>
      <c r="E20" s="73"/>
      <c r="F20" s="74"/>
      <c r="G20" s="75"/>
      <c r="H20" s="100">
        <v>0</v>
      </c>
      <c r="I20" s="107"/>
      <c r="J20" s="107"/>
      <c r="K20" s="361"/>
      <c r="L20" s="362"/>
      <c r="M20" s="363"/>
    </row>
    <row r="21" spans="2:21" s="6" customFormat="1" ht="26.25" x14ac:dyDescent="0.3">
      <c r="B21" s="72"/>
      <c r="C21" s="99" t="s">
        <v>104</v>
      </c>
      <c r="D21" s="101" t="s">
        <v>105</v>
      </c>
      <c r="E21" s="102"/>
      <c r="F21" s="334" t="str">
        <f>IF(ISBLANK(E21),"","MSK")</f>
        <v/>
      </c>
      <c r="G21" s="288" t="str">
        <f>IF(COUNTA(E21:E23)&lt;1,"Bitte Seilkransystem ankreuzen.","")</f>
        <v>Bitte Seilkransystem ankreuzen.</v>
      </c>
      <c r="H21" s="79"/>
      <c r="J21" s="107"/>
      <c r="K21" s="80"/>
      <c r="L21" s="81"/>
      <c r="M21" s="82"/>
      <c r="U21" s="6">
        <v>0</v>
      </c>
    </row>
    <row r="22" spans="2:21" s="6" customFormat="1" ht="26.25" x14ac:dyDescent="0.3">
      <c r="B22" s="72"/>
      <c r="C22" s="99"/>
      <c r="D22" s="105" t="s">
        <v>110</v>
      </c>
      <c r="E22" s="102"/>
      <c r="F22" s="334" t="str">
        <f>IF(ISBLANK(E22),"","KoSK")</f>
        <v/>
      </c>
      <c r="G22" s="103" t="str">
        <f>IF(COUNTA(E21:E23)&gt;1,"Bitte nur ein Seilkransystem ankreuzen.","")</f>
        <v/>
      </c>
      <c r="H22" s="79"/>
      <c r="J22" s="107"/>
      <c r="K22" s="80"/>
      <c r="L22" s="81"/>
      <c r="M22" s="82"/>
    </row>
    <row r="23" spans="2:21" s="6" customFormat="1" ht="20.25" x14ac:dyDescent="0.3">
      <c r="B23" s="72"/>
      <c r="C23" s="99"/>
      <c r="D23" s="101"/>
      <c r="E23" s="101"/>
      <c r="F23" s="334" t="str">
        <f>IF(ISBLANK(E23),"","Yarder")</f>
        <v/>
      </c>
      <c r="G23" s="75"/>
      <c r="H23" s="79"/>
      <c r="J23" s="107"/>
      <c r="K23" s="80"/>
      <c r="L23" s="81"/>
      <c r="M23" s="82"/>
    </row>
    <row r="24" spans="2:21" ht="20.25" x14ac:dyDescent="0.3">
      <c r="B24" s="72"/>
      <c r="C24" s="26"/>
      <c r="D24" s="26"/>
      <c r="E24" s="253">
        <f>IF(ISBLANK(E21),IF(ISBLANK(E22),0,2),1)</f>
        <v>0</v>
      </c>
      <c r="F24" s="254" t="str">
        <f>F21&amp;F22&amp;F23</f>
        <v/>
      </c>
      <c r="G24" s="289"/>
      <c r="H24" s="374" t="str">
        <f>IFERROR("Ansätze System "&amp;F21&amp;" "&amp;F22&amp;" "&amp;F23,"Bitte Art des Seilkrans wählen.")</f>
        <v xml:space="preserve">Ansätze System   </v>
      </c>
      <c r="I24" s="374"/>
      <c r="J24" s="107"/>
      <c r="K24" s="26"/>
      <c r="L24" s="26"/>
      <c r="M24" s="82"/>
    </row>
    <row r="25" spans="2:21" s="6" customFormat="1" ht="54" x14ac:dyDescent="0.3">
      <c r="B25" s="76"/>
      <c r="C25" s="335" t="s">
        <v>258</v>
      </c>
      <c r="D25" s="336" t="s">
        <v>259</v>
      </c>
      <c r="E25" s="98"/>
      <c r="F25" s="247" t="s">
        <v>84</v>
      </c>
      <c r="G25" s="247" t="s">
        <v>106</v>
      </c>
      <c r="H25" s="247" t="s">
        <v>109</v>
      </c>
      <c r="I25" s="248" t="s">
        <v>107</v>
      </c>
      <c r="J25" s="107"/>
      <c r="K25" s="80"/>
      <c r="L25" s="81"/>
      <c r="M25" s="82"/>
    </row>
    <row r="26" spans="2:21" s="6" customFormat="1" ht="32.1" customHeight="1" x14ac:dyDescent="0.3">
      <c r="B26" s="76"/>
      <c r="C26" s="110" t="s">
        <v>78</v>
      </c>
      <c r="D26" s="377" t="s">
        <v>14</v>
      </c>
      <c r="E26" s="378"/>
      <c r="F26" s="255" t="s">
        <v>12</v>
      </c>
      <c r="G26" s="249"/>
      <c r="H26" s="256">
        <f t="shared" ref="H26:H32" si="0">IF(OR(G26=0,seilkransystem=0),0,IF(G26&lt;CHOOSE(seilkransystem,50,200),CHOOSE(seilkransystem,"&lt; 50 m !","&lt; 200 m !"),CHOOSE(seilkransystem,HLOOKUP(ROUNDDOWN(G26,-2),Ansätze,2,TRUE),HLOOKUP(ROUNDDOWN(G26,-2),Ansätze,2,TRUE))))</f>
        <v>0</v>
      </c>
      <c r="I26" s="245">
        <f t="shared" ref="I26:I32" si="1">IF(seilkransystem&gt;0,IF(G26&lt;CHOOSE(seilkransystem,50,200),0,CHOOSE(seilkransystem,
HLOOKUP(ROUNDDOWN(G26,-2),Ansätze,3+IF($D26="Grundaufwand",0,1),TRUE),
HLOOKUP(ROUNDDOWN(G26,-2),Ansätze,5+IF($D26="Grundaufwand",0,1),TRUE),
HLOOKUP("Yarder",Ansätze,3+IF($D26="Grundaufwand",0,1),TRUE))),0)</f>
        <v>0</v>
      </c>
      <c r="J26" s="107"/>
      <c r="K26" s="80"/>
      <c r="L26" s="81"/>
      <c r="M26" s="257"/>
    </row>
    <row r="27" spans="2:21" s="6" customFormat="1" ht="32.1" customHeight="1" x14ac:dyDescent="0.3">
      <c r="B27" s="76"/>
      <c r="C27" s="110" t="s">
        <v>79</v>
      </c>
      <c r="D27" s="375" t="s">
        <v>83</v>
      </c>
      <c r="E27" s="376"/>
      <c r="F27" s="255" t="s">
        <v>12</v>
      </c>
      <c r="G27" s="249"/>
      <c r="H27" s="256">
        <f t="shared" si="0"/>
        <v>0</v>
      </c>
      <c r="I27" s="245">
        <f t="shared" si="1"/>
        <v>0</v>
      </c>
      <c r="J27" s="107"/>
      <c r="K27" s="80"/>
      <c r="L27" s="81"/>
      <c r="M27" s="83"/>
    </row>
    <row r="28" spans="2:21" s="6" customFormat="1" ht="32.1" customHeight="1" x14ac:dyDescent="0.3">
      <c r="B28" s="76"/>
      <c r="C28" s="110" t="s">
        <v>80</v>
      </c>
      <c r="D28" s="375" t="s">
        <v>83</v>
      </c>
      <c r="E28" s="376"/>
      <c r="F28" s="255" t="s">
        <v>12</v>
      </c>
      <c r="G28" s="249"/>
      <c r="H28" s="256">
        <f t="shared" si="0"/>
        <v>0</v>
      </c>
      <c r="I28" s="245">
        <f t="shared" si="1"/>
        <v>0</v>
      </c>
      <c r="J28" s="80"/>
      <c r="K28" s="80"/>
      <c r="L28" s="81"/>
      <c r="M28" s="258"/>
    </row>
    <row r="29" spans="2:21" s="6" customFormat="1" ht="32.1" customHeight="1" x14ac:dyDescent="0.3">
      <c r="B29" s="76"/>
      <c r="C29" s="110" t="s">
        <v>81</v>
      </c>
      <c r="D29" s="375" t="s">
        <v>83</v>
      </c>
      <c r="E29" s="376"/>
      <c r="F29" s="255" t="s">
        <v>12</v>
      </c>
      <c r="G29" s="249"/>
      <c r="H29" s="256">
        <f t="shared" si="0"/>
        <v>0</v>
      </c>
      <c r="I29" s="245">
        <f t="shared" si="1"/>
        <v>0</v>
      </c>
      <c r="J29" s="80"/>
      <c r="K29" s="80"/>
      <c r="L29" s="81"/>
      <c r="M29" s="258"/>
    </row>
    <row r="30" spans="2:21" s="6" customFormat="1" ht="32.1" customHeight="1" x14ac:dyDescent="0.3">
      <c r="B30" s="76"/>
      <c r="C30" s="110" t="s">
        <v>82</v>
      </c>
      <c r="D30" s="375" t="s">
        <v>83</v>
      </c>
      <c r="E30" s="376"/>
      <c r="F30" s="255" t="s">
        <v>12</v>
      </c>
      <c r="G30" s="249"/>
      <c r="H30" s="256">
        <f t="shared" si="0"/>
        <v>0</v>
      </c>
      <c r="I30" s="245">
        <f t="shared" si="1"/>
        <v>0</v>
      </c>
      <c r="J30" s="80"/>
      <c r="K30" s="80"/>
      <c r="L30" s="81"/>
      <c r="M30" s="258"/>
    </row>
    <row r="31" spans="2:21" s="6" customFormat="1" ht="32.1" customHeight="1" x14ac:dyDescent="0.3">
      <c r="B31" s="76"/>
      <c r="C31" s="110" t="s">
        <v>86</v>
      </c>
      <c r="D31" s="375" t="s">
        <v>83</v>
      </c>
      <c r="E31" s="376"/>
      <c r="F31" s="255" t="s">
        <v>12</v>
      </c>
      <c r="G31" s="249"/>
      <c r="H31" s="256">
        <f t="shared" si="0"/>
        <v>0</v>
      </c>
      <c r="I31" s="245">
        <f t="shared" si="1"/>
        <v>0</v>
      </c>
      <c r="J31" s="80"/>
      <c r="K31" s="80"/>
      <c r="L31" s="81"/>
      <c r="M31" s="258"/>
    </row>
    <row r="32" spans="2:21" s="6" customFormat="1" ht="32.1" customHeight="1" x14ac:dyDescent="0.3">
      <c r="B32" s="76"/>
      <c r="C32" s="110" t="s">
        <v>108</v>
      </c>
      <c r="D32" s="375" t="s">
        <v>83</v>
      </c>
      <c r="E32" s="376"/>
      <c r="F32" s="255" t="s">
        <v>12</v>
      </c>
      <c r="G32" s="249"/>
      <c r="H32" s="256">
        <f t="shared" si="0"/>
        <v>0</v>
      </c>
      <c r="I32" s="245">
        <f t="shared" si="1"/>
        <v>0</v>
      </c>
      <c r="J32" s="80"/>
      <c r="K32" s="80"/>
      <c r="L32" s="81"/>
      <c r="M32" s="258"/>
    </row>
    <row r="33" spans="2:13" s="6" customFormat="1" ht="32.1" customHeight="1" x14ac:dyDescent="0.3">
      <c r="B33" s="76"/>
      <c r="C33" s="108"/>
      <c r="D33" s="259"/>
      <c r="E33" s="259"/>
      <c r="F33" s="260"/>
      <c r="G33" s="261"/>
      <c r="H33" s="262" t="s">
        <v>113</v>
      </c>
      <c r="I33" s="246">
        <f>SUM(H26:I32)</f>
        <v>0</v>
      </c>
      <c r="J33" s="80"/>
      <c r="K33" s="80"/>
      <c r="L33" s="81"/>
      <c r="M33" s="258"/>
    </row>
    <row r="34" spans="2:13" ht="5.85" customHeight="1" x14ac:dyDescent="0.25">
      <c r="B34" s="76"/>
      <c r="C34" s="33"/>
      <c r="D34" s="34"/>
      <c r="E34" s="34"/>
      <c r="F34" s="33"/>
      <c r="G34" s="34"/>
      <c r="H34" s="34"/>
      <c r="I34" s="34"/>
      <c r="J34" s="35"/>
      <c r="K34" s="33"/>
      <c r="L34" s="33"/>
      <c r="M34" s="258"/>
    </row>
    <row r="35" spans="2:13" ht="25.5" customHeight="1" x14ac:dyDescent="0.25">
      <c r="B35" s="76"/>
      <c r="C35" s="99" t="s">
        <v>112</v>
      </c>
      <c r="D35" s="34"/>
      <c r="E35" s="34"/>
      <c r="F35" s="33"/>
      <c r="G35" s="34"/>
      <c r="H35" s="34"/>
      <c r="I35" s="34"/>
      <c r="J35" s="35"/>
      <c r="K35" s="33"/>
      <c r="L35" s="33"/>
      <c r="M35" s="258"/>
    </row>
    <row r="36" spans="2:13" s="6" customFormat="1" ht="31.5" customHeight="1" x14ac:dyDescent="0.3">
      <c r="B36" s="76"/>
      <c r="C36" s="97"/>
      <c r="D36" s="104"/>
      <c r="E36" s="98"/>
      <c r="F36" s="77" t="s">
        <v>84</v>
      </c>
      <c r="G36" s="77" t="s">
        <v>106</v>
      </c>
      <c r="H36" s="77" t="s">
        <v>114</v>
      </c>
      <c r="I36" s="78" t="s">
        <v>115</v>
      </c>
      <c r="J36" s="107"/>
      <c r="K36" s="80"/>
      <c r="L36" s="81"/>
      <c r="M36" s="82"/>
    </row>
    <row r="37" spans="2:13" s="6" customFormat="1" ht="32.1" customHeight="1" x14ac:dyDescent="0.3">
      <c r="B37" s="76"/>
      <c r="C37" s="381" t="s">
        <v>85</v>
      </c>
      <c r="D37" s="382"/>
      <c r="E37" s="383"/>
      <c r="F37" s="255" t="s">
        <v>13</v>
      </c>
      <c r="G37" s="109"/>
      <c r="H37" s="250">
        <v>600</v>
      </c>
      <c r="I37" s="245">
        <f>IF(COUNT(G37),H37*G37,0)</f>
        <v>0</v>
      </c>
      <c r="J37" s="107"/>
      <c r="K37" s="80"/>
      <c r="L37" s="81"/>
      <c r="M37" s="257"/>
    </row>
    <row r="38" spans="2:13" s="6" customFormat="1" ht="32.1" customHeight="1" x14ac:dyDescent="0.3">
      <c r="B38" s="76"/>
      <c r="C38" s="110" t="s">
        <v>116</v>
      </c>
      <c r="D38" s="379" t="s">
        <v>117</v>
      </c>
      <c r="E38" s="380"/>
      <c r="F38" s="255" t="s">
        <v>13</v>
      </c>
      <c r="G38" s="109"/>
      <c r="H38" s="250">
        <f>IF(ISBLANK(E22),400,600)</f>
        <v>400</v>
      </c>
      <c r="I38" s="245">
        <f t="shared" ref="I38:I40" si="2">IF(COUNT(G38),H38*G38,0)</f>
        <v>0</v>
      </c>
      <c r="J38" s="107"/>
      <c r="K38" s="80"/>
      <c r="L38" s="81"/>
      <c r="M38" s="257"/>
    </row>
    <row r="39" spans="2:13" s="6" customFormat="1" ht="32.1" customHeight="1" x14ac:dyDescent="0.3">
      <c r="B39" s="76"/>
      <c r="C39" s="110" t="s">
        <v>118</v>
      </c>
      <c r="D39" s="379" t="s">
        <v>119</v>
      </c>
      <c r="E39" s="380"/>
      <c r="F39" s="255" t="s">
        <v>13</v>
      </c>
      <c r="G39" s="109"/>
      <c r="H39" s="250">
        <v>1500</v>
      </c>
      <c r="I39" s="245">
        <f t="shared" si="2"/>
        <v>0</v>
      </c>
      <c r="J39" s="107"/>
      <c r="K39" s="80"/>
      <c r="L39" s="81"/>
      <c r="M39" s="257"/>
    </row>
    <row r="40" spans="2:13" s="6" customFormat="1" ht="32.1" customHeight="1" x14ac:dyDescent="0.3">
      <c r="B40" s="76"/>
      <c r="C40" s="110" t="s">
        <v>21</v>
      </c>
      <c r="D40" s="379" t="s">
        <v>120</v>
      </c>
      <c r="E40" s="380"/>
      <c r="F40" s="255" t="s">
        <v>5</v>
      </c>
      <c r="G40" s="109"/>
      <c r="H40" s="250">
        <v>10</v>
      </c>
      <c r="I40" s="245">
        <f t="shared" si="2"/>
        <v>0</v>
      </c>
      <c r="J40" s="107"/>
      <c r="K40" s="80"/>
      <c r="L40" s="81"/>
      <c r="M40" s="257"/>
    </row>
    <row r="41" spans="2:13" s="6" customFormat="1" ht="32.1" customHeight="1" x14ac:dyDescent="0.3">
      <c r="B41" s="76"/>
      <c r="C41" s="108"/>
      <c r="D41" s="259"/>
      <c r="E41" s="259"/>
      <c r="F41" s="260"/>
      <c r="G41" s="261"/>
      <c r="H41" s="262" t="s">
        <v>113</v>
      </c>
      <c r="I41" s="246">
        <f>SUM(I37:I40)</f>
        <v>0</v>
      </c>
      <c r="J41" s="107"/>
      <c r="K41" s="80"/>
      <c r="L41" s="81"/>
      <c r="M41" s="257"/>
    </row>
    <row r="42" spans="2:13" ht="10.5" customHeight="1" x14ac:dyDescent="0.25">
      <c r="B42" s="76"/>
      <c r="C42" s="33"/>
      <c r="D42" s="34"/>
      <c r="E42" s="34"/>
      <c r="F42" s="33"/>
      <c r="G42" s="34"/>
      <c r="H42" s="34"/>
      <c r="I42" s="34"/>
      <c r="J42" s="35"/>
      <c r="K42" s="33"/>
      <c r="L42" s="33"/>
      <c r="M42" s="258"/>
    </row>
    <row r="43" spans="2:13" s="6" customFormat="1" ht="32.1" customHeight="1" thickBot="1" x14ac:dyDescent="0.35">
      <c r="B43" s="76"/>
      <c r="C43" s="114">
        <f>IF(holznutzung=0,0,IF(SUM(I33,I41)/holznutzung&gt;40,"max. Auszahlung: Fr. 40.-/Tfm!",""))</f>
        <v>0</v>
      </c>
      <c r="D43" s="107"/>
      <c r="E43" s="112" t="s">
        <v>121</v>
      </c>
      <c r="F43" s="113">
        <f>IF(holznutzung=0,0,I43/holznutzung)</f>
        <v>0</v>
      </c>
      <c r="G43" s="263"/>
      <c r="H43" s="264" t="s">
        <v>111</v>
      </c>
      <c r="I43" s="244">
        <f>IF(holznutzung=0,0,IF((SUM(I33,I41)/holznutzung)&gt;40,holznutzung*40,SUM(I33,I41)))</f>
        <v>0</v>
      </c>
      <c r="J43" s="115"/>
      <c r="K43" s="80"/>
      <c r="L43" s="81"/>
      <c r="M43" s="258"/>
    </row>
    <row r="44" spans="2:13" s="6" customFormat="1" ht="5.85" customHeight="1" x14ac:dyDescent="0.2">
      <c r="B44" s="54"/>
      <c r="C44" s="55"/>
      <c r="D44" s="56"/>
      <c r="E44" s="56"/>
      <c r="F44" s="57"/>
      <c r="G44" s="55"/>
      <c r="H44" s="55"/>
      <c r="I44" s="55"/>
      <c r="J44" s="58"/>
      <c r="K44" s="55"/>
      <c r="L44" s="55"/>
      <c r="M44" s="59" t="s">
        <v>1</v>
      </c>
    </row>
    <row r="45" spans="2:13" s="6" customFormat="1" ht="5.85" customHeight="1" x14ac:dyDescent="0.2">
      <c r="B45" s="60"/>
      <c r="C45" s="61"/>
      <c r="D45" s="62"/>
      <c r="E45" s="62"/>
      <c r="F45" s="63"/>
      <c r="G45" s="61"/>
      <c r="H45" s="61"/>
      <c r="I45" s="61"/>
      <c r="J45" s="64"/>
      <c r="K45" s="61"/>
      <c r="L45" s="61"/>
      <c r="M45" s="65"/>
    </row>
    <row r="46" spans="2:13" s="6" customFormat="1" ht="27" customHeight="1" x14ac:dyDescent="0.2">
      <c r="B46" s="72"/>
      <c r="C46" s="67" t="s">
        <v>122</v>
      </c>
      <c r="E46" s="73"/>
      <c r="F46" s="74"/>
      <c r="G46" s="75"/>
      <c r="H46" s="100">
        <v>0</v>
      </c>
      <c r="I46" s="107"/>
      <c r="J46" s="107"/>
      <c r="K46" s="361"/>
      <c r="L46" s="362"/>
      <c r="M46" s="363"/>
    </row>
    <row r="47" spans="2:13" s="6" customFormat="1" ht="32.1" customHeight="1" x14ac:dyDescent="0.2">
      <c r="B47" s="76"/>
      <c r="C47" s="116" t="s">
        <v>123</v>
      </c>
      <c r="D47" s="265"/>
      <c r="E47" s="265"/>
      <c r="F47" s="266" t="s">
        <v>124</v>
      </c>
      <c r="G47" s="387"/>
      <c r="H47" s="387"/>
      <c r="I47" s="266" t="s">
        <v>125</v>
      </c>
      <c r="J47" s="384"/>
      <c r="K47" s="384"/>
      <c r="L47" s="384"/>
      <c r="M47" s="257"/>
    </row>
    <row r="48" spans="2:13" s="119" customFormat="1" ht="7.5" customHeight="1" x14ac:dyDescent="0.2">
      <c r="B48" s="117"/>
      <c r="C48" s="118"/>
      <c r="D48" s="265"/>
      <c r="E48" s="265"/>
      <c r="F48" s="266"/>
      <c r="G48" s="268"/>
      <c r="H48" s="268"/>
      <c r="I48" s="266"/>
      <c r="J48" s="290"/>
      <c r="K48" s="290"/>
      <c r="L48" s="290"/>
      <c r="M48" s="267"/>
    </row>
    <row r="49" spans="2:13" s="6" customFormat="1" ht="32.1" customHeight="1" x14ac:dyDescent="0.2">
      <c r="B49" s="76"/>
      <c r="C49" s="116" t="s">
        <v>126</v>
      </c>
      <c r="D49" s="265"/>
      <c r="E49" s="265"/>
      <c r="F49" s="266" t="s">
        <v>252</v>
      </c>
      <c r="G49" s="352"/>
      <c r="H49" s="265"/>
      <c r="I49" s="265"/>
      <c r="J49" s="265"/>
      <c r="K49" s="265"/>
      <c r="L49" s="265"/>
      <c r="M49" s="257"/>
    </row>
    <row r="50" spans="2:13" s="6" customFormat="1" ht="32.1" customHeight="1" x14ac:dyDescent="0.2">
      <c r="B50" s="76"/>
      <c r="E50" s="265"/>
      <c r="F50" s="266" t="s">
        <v>124</v>
      </c>
      <c r="G50" s="387"/>
      <c r="H50" s="387"/>
      <c r="I50" s="266" t="s">
        <v>245</v>
      </c>
      <c r="J50" s="384"/>
      <c r="K50" s="384"/>
      <c r="L50" s="384"/>
      <c r="M50" s="257"/>
    </row>
    <row r="51" spans="2:13" s="6" customFormat="1" ht="5.85" customHeight="1" x14ac:dyDescent="0.2">
      <c r="B51" s="54"/>
      <c r="C51" s="55"/>
      <c r="D51" s="56"/>
      <c r="E51" s="56"/>
      <c r="F51" s="57"/>
      <c r="G51" s="55"/>
      <c r="H51" s="55"/>
      <c r="I51" s="55"/>
      <c r="J51" s="58"/>
      <c r="K51" s="55"/>
      <c r="L51" s="55"/>
      <c r="M51" s="59" t="s">
        <v>1</v>
      </c>
    </row>
    <row r="52" spans="2:13" s="6" customFormat="1" ht="5.85" customHeight="1" x14ac:dyDescent="0.2">
      <c r="B52" s="60"/>
      <c r="C52" s="61"/>
      <c r="D52" s="62"/>
      <c r="E52" s="62"/>
      <c r="F52" s="63"/>
      <c r="G52" s="61"/>
      <c r="H52" s="61"/>
      <c r="I52" s="61"/>
      <c r="J52" s="64"/>
      <c r="K52" s="61"/>
      <c r="L52" s="61"/>
      <c r="M52" s="65"/>
    </row>
    <row r="53" spans="2:13" s="6" customFormat="1" ht="27" customHeight="1" x14ac:dyDescent="0.2">
      <c r="B53" s="72"/>
      <c r="C53" s="67" t="s">
        <v>127</v>
      </c>
      <c r="E53" s="73"/>
      <c r="F53" s="74"/>
      <c r="G53" s="26"/>
      <c r="H53" s="26"/>
      <c r="I53" s="26"/>
      <c r="J53" s="26"/>
      <c r="K53" s="361"/>
      <c r="L53" s="362"/>
      <c r="M53" s="363"/>
    </row>
    <row r="54" spans="2:13" s="6" customFormat="1" ht="32.1" customHeight="1" x14ac:dyDescent="0.2">
      <c r="B54" s="76"/>
      <c r="C54" s="120" t="s">
        <v>128</v>
      </c>
      <c r="D54" s="384"/>
      <c r="E54" s="384"/>
      <c r="F54" s="384"/>
      <c r="G54" s="26"/>
      <c r="H54" s="388" t="s">
        <v>153</v>
      </c>
      <c r="I54" s="389"/>
      <c r="J54" s="390">
        <f ca="1">TODAY()</f>
        <v>45014</v>
      </c>
      <c r="K54" s="391"/>
      <c r="L54" s="392"/>
      <c r="M54" s="257"/>
    </row>
    <row r="55" spans="2:13" s="6" customFormat="1" ht="32.1" customHeight="1" x14ac:dyDescent="0.2">
      <c r="B55" s="76"/>
      <c r="C55" s="120" t="s">
        <v>129</v>
      </c>
      <c r="D55" s="384"/>
      <c r="E55" s="384"/>
      <c r="F55" s="384"/>
      <c r="G55" s="26"/>
      <c r="H55" s="393" t="s">
        <v>148</v>
      </c>
      <c r="I55" s="394"/>
      <c r="J55" s="385" t="s">
        <v>11</v>
      </c>
      <c r="K55" s="385"/>
      <c r="L55" s="386"/>
      <c r="M55" s="257"/>
    </row>
    <row r="56" spans="2:13" s="6" customFormat="1" ht="32.1" customHeight="1" x14ac:dyDescent="0.2">
      <c r="B56" s="76"/>
      <c r="C56" s="122"/>
      <c r="D56" s="405" t="s">
        <v>264</v>
      </c>
      <c r="E56" s="405"/>
      <c r="F56" s="405"/>
      <c r="G56" s="121"/>
      <c r="H56" s="393" t="s">
        <v>149</v>
      </c>
      <c r="I56" s="394"/>
      <c r="J56" s="395"/>
      <c r="K56" s="395"/>
      <c r="L56" s="396"/>
      <c r="M56" s="257"/>
    </row>
    <row r="57" spans="2:13" ht="32.1" customHeight="1" x14ac:dyDescent="0.2">
      <c r="B57" s="76"/>
      <c r="H57" s="393" t="s">
        <v>154</v>
      </c>
      <c r="I57" s="394"/>
      <c r="J57" s="395"/>
      <c r="K57" s="395"/>
      <c r="L57" s="396"/>
      <c r="M57" s="257"/>
    </row>
    <row r="58" spans="2:13" ht="32.1" customHeight="1" x14ac:dyDescent="0.2">
      <c r="B58" s="76"/>
      <c r="H58" s="393" t="s">
        <v>150</v>
      </c>
      <c r="I58" s="394"/>
      <c r="J58" s="395"/>
      <c r="K58" s="395"/>
      <c r="L58" s="396"/>
      <c r="M58" s="257"/>
    </row>
    <row r="59" spans="2:13" ht="32.1" customHeight="1" x14ac:dyDescent="0.2">
      <c r="B59" s="76"/>
      <c r="H59" s="393" t="s">
        <v>151</v>
      </c>
      <c r="I59" s="394"/>
      <c r="J59" s="401">
        <v>8830</v>
      </c>
      <c r="K59" s="401"/>
      <c r="L59" s="402"/>
      <c r="M59" s="257"/>
    </row>
    <row r="60" spans="2:13" ht="32.1" customHeight="1" x14ac:dyDescent="0.2">
      <c r="B60" s="76"/>
      <c r="H60" s="393" t="s">
        <v>152</v>
      </c>
      <c r="I60" s="394"/>
      <c r="J60" s="403" t="s">
        <v>88</v>
      </c>
      <c r="K60" s="403"/>
      <c r="L60" s="404"/>
      <c r="M60" s="257"/>
    </row>
    <row r="61" spans="2:13" ht="32.1" customHeight="1" x14ac:dyDescent="0.2">
      <c r="B61" s="76"/>
      <c r="H61" s="399" t="s">
        <v>24</v>
      </c>
      <c r="I61" s="400"/>
      <c r="J61" s="397" t="s">
        <v>87</v>
      </c>
      <c r="K61" s="397"/>
      <c r="L61" s="398"/>
      <c r="M61" s="257"/>
    </row>
    <row r="62" spans="2:13" ht="5.85" customHeight="1" thickBot="1" x14ac:dyDescent="0.25">
      <c r="B62" s="242"/>
      <c r="C62" s="241"/>
      <c r="D62" s="241"/>
      <c r="E62" s="358"/>
      <c r="F62" s="359"/>
      <c r="G62" s="359"/>
      <c r="H62" s="358"/>
      <c r="I62" s="359"/>
      <c r="J62" s="359"/>
      <c r="K62" s="127"/>
      <c r="L62" s="127"/>
      <c r="M62" s="243"/>
    </row>
    <row r="63" spans="2:13" ht="15.75" thickTop="1" x14ac:dyDescent="0.2"/>
  </sheetData>
  <sheetProtection algorithmName="SHA-512" hashValue="H+M7gLXY4YOdHdEqt2pfRqNX4vYBG98X25TYdm2fZz4usZ/FcmPOnFu7VWx9LRAnIRuH4N9bVnTpghwoqNhO3A==" saltValue="60AWygrEPgcokBDK7pPTCA==" spinCount="100000" sheet="1" selectLockedCells="1"/>
  <mergeCells count="51">
    <mergeCell ref="J56:L56"/>
    <mergeCell ref="J57:L57"/>
    <mergeCell ref="E62:G62"/>
    <mergeCell ref="H62:J62"/>
    <mergeCell ref="H57:I57"/>
    <mergeCell ref="H56:I56"/>
    <mergeCell ref="J61:L61"/>
    <mergeCell ref="H61:I61"/>
    <mergeCell ref="J58:L58"/>
    <mergeCell ref="J59:L59"/>
    <mergeCell ref="J60:L60"/>
    <mergeCell ref="H60:I60"/>
    <mergeCell ref="H59:I59"/>
    <mergeCell ref="H58:I58"/>
    <mergeCell ref="D56:F56"/>
    <mergeCell ref="K53:M53"/>
    <mergeCell ref="D54:F54"/>
    <mergeCell ref="D55:F55"/>
    <mergeCell ref="J55:L55"/>
    <mergeCell ref="G47:H47"/>
    <mergeCell ref="J47:L47"/>
    <mergeCell ref="G50:H50"/>
    <mergeCell ref="J50:L50"/>
    <mergeCell ref="H54:I54"/>
    <mergeCell ref="J54:L54"/>
    <mergeCell ref="H55:I55"/>
    <mergeCell ref="K46:M46"/>
    <mergeCell ref="H24:I24"/>
    <mergeCell ref="D30:E30"/>
    <mergeCell ref="D31:E31"/>
    <mergeCell ref="D32:E32"/>
    <mergeCell ref="D27:E27"/>
    <mergeCell ref="D28:E28"/>
    <mergeCell ref="D29:E29"/>
    <mergeCell ref="D26:E26"/>
    <mergeCell ref="D39:E39"/>
    <mergeCell ref="D40:E40"/>
    <mergeCell ref="D38:E38"/>
    <mergeCell ref="C37:E37"/>
    <mergeCell ref="B1:D1"/>
    <mergeCell ref="G10:K10"/>
    <mergeCell ref="G16:K16"/>
    <mergeCell ref="K20:M20"/>
    <mergeCell ref="G11:K11"/>
    <mergeCell ref="D14:F14"/>
    <mergeCell ref="D15:F15"/>
    <mergeCell ref="G9:K9"/>
    <mergeCell ref="L9:M11"/>
    <mergeCell ref="G5:I5"/>
    <mergeCell ref="G6:I6"/>
    <mergeCell ref="B3:M3"/>
  </mergeCells>
  <dataValidations xWindow="547" yWindow="537" count="6">
    <dataValidation type="list" showDropDown="1" showInputMessage="1" showErrorMessage="1" errorTitle="Grundaufwand / reduziert" error="Bitte entweder &quot;Grundaufwand&quot; oder &quot;reduziert&quot; eingeben." promptTitle="Grundaufwand / reduziert" prompt="Falls Grundaufwand bitte entsprechend eintragen." sqref="D27:E32" xr:uid="{00000000-0002-0000-0000-000000000000}">
      <formula1>"reduziert,Grundaufwand"</formula1>
    </dataValidation>
    <dataValidation type="list" showDropDown="1" showErrorMessage="1" errorTitle="Grundaufwand / reduziert" error="Bitte entweder &quot;Grundaufwand&quot; oder &quot;reduziert&quot; eingeben." promptTitle="Grundaufwand / reduziert" prompt="Falls Grundaufwand bitte entsprechend eintragen." sqref="D41:E41 D33:E33" xr:uid="{00000000-0002-0000-0000-000001000000}">
      <formula1>"reduziert,Grundaufwand"</formula1>
    </dataValidation>
    <dataValidation allowBlank="1" showInputMessage="1" showErrorMessage="1" promptTitle="Art des Seilkransystems" prompt="Bitte das verwendete Seilkransystem ankreuzen." sqref="E21:E23" xr:uid="{00000000-0002-0000-0000-000002000000}"/>
    <dataValidation allowBlank="1" showInputMessage="1" showErrorMessage="1" prompt="Adresse identisch mit Angaben auf dem Einzahlungsschein" sqref="G10:K11" xr:uid="{00000000-0002-0000-0000-000003000000}"/>
    <dataValidation allowBlank="1" showInputMessage="1" showErrorMessage="1" prompt="Adresse muss mit Einzahlungsschein identisch sein." sqref="G9:K9" xr:uid="{00000000-0002-0000-0000-000004000000}"/>
    <dataValidation type="whole" allowBlank="1" showInputMessage="1" showErrorMessage="1" errorTitle="Forstreviernummer" error="Bitte Forstreviernummer 100 - 799 erfassen. _x000a__x000a__x000a_" promptTitle="Revier Nr." prompt="Eingabe Forstrevier-Nummer" sqref="G49" xr:uid="{00000000-0002-0000-0000-000005000000}">
      <formula1>100</formula1>
      <formula2>799</formula2>
    </dataValidation>
  </dataValidations>
  <pageMargins left="0.51181102362204722" right="0.15748031496062992" top="0.70866141732283472" bottom="0.15748031496062992" header="0.39370078740157483" footer="0.15748031496062992"/>
  <pageSetup paperSize="9" scale="49" orientation="portrait" r:id="rId1"/>
  <headerFooter scaleWithDoc="0">
    <oddHeader xml:space="preserve">&amp;L&amp;"Arial,Fett"&amp;16  Abteilung Wald&amp;R&amp;"Arial,Fett"&amp;16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tabColor theme="9" tint="0.79998168889431442"/>
    <pageSetUpPr fitToPage="1"/>
  </sheetPr>
  <dimension ref="A1:M21"/>
  <sheetViews>
    <sheetView zoomScale="85" zoomScaleNormal="85" workbookViewId="0">
      <selection activeCell="B4" sqref="B4"/>
    </sheetView>
  </sheetViews>
  <sheetFormatPr baseColWidth="10" defaultColWidth="11.42578125" defaultRowHeight="12.75" x14ac:dyDescent="0.2"/>
  <cols>
    <col min="1" max="1" width="4.42578125" style="26" customWidth="1"/>
    <col min="2" max="2" width="66.28515625" style="26" customWidth="1"/>
    <col min="3" max="3" width="6.5703125" style="26" hidden="1" customWidth="1"/>
    <col min="4" max="4" width="8.7109375" style="26" customWidth="1"/>
    <col min="5" max="11" width="9.5703125" style="26" bestFit="1" customWidth="1"/>
    <col min="12" max="12" width="10.85546875" style="26" bestFit="1" customWidth="1"/>
    <col min="13" max="13" width="8.7109375" style="26" customWidth="1"/>
    <col min="14" max="16384" width="11.42578125" style="26"/>
  </cols>
  <sheetData>
    <row r="1" spans="1:13" s="275" customFormat="1" ht="20.25" x14ac:dyDescent="0.3">
      <c r="B1" s="284" t="s">
        <v>22</v>
      </c>
    </row>
    <row r="2" spans="1:13" ht="15.75" x14ac:dyDescent="0.25">
      <c r="A2" s="283"/>
      <c r="B2" s="354" t="s">
        <v>15</v>
      </c>
      <c r="C2" s="355" t="s">
        <v>275</v>
      </c>
      <c r="D2" s="356" t="s">
        <v>276</v>
      </c>
      <c r="E2" s="356" t="s">
        <v>265</v>
      </c>
      <c r="F2" s="356" t="s">
        <v>266</v>
      </c>
      <c r="G2" s="356" t="s">
        <v>267</v>
      </c>
      <c r="H2" s="356" t="s">
        <v>268</v>
      </c>
      <c r="I2" s="356" t="s">
        <v>269</v>
      </c>
      <c r="J2" s="356" t="s">
        <v>270</v>
      </c>
      <c r="K2" s="356" t="s">
        <v>271</v>
      </c>
      <c r="L2" s="356" t="s">
        <v>272</v>
      </c>
      <c r="M2" s="356" t="s">
        <v>273</v>
      </c>
    </row>
    <row r="3" spans="1:13" s="270" customFormat="1" ht="15" hidden="1" x14ac:dyDescent="0.2">
      <c r="A3" s="277">
        <v>1</v>
      </c>
      <c r="B3" s="285" t="s">
        <v>15</v>
      </c>
      <c r="C3" s="286">
        <v>0</v>
      </c>
      <c r="D3" s="286">
        <v>100</v>
      </c>
      <c r="E3" s="286">
        <v>200</v>
      </c>
      <c r="F3" s="286">
        <v>300</v>
      </c>
      <c r="G3" s="286">
        <v>400</v>
      </c>
      <c r="H3" s="286">
        <v>500</v>
      </c>
      <c r="I3" s="286">
        <v>600</v>
      </c>
      <c r="J3" s="286">
        <v>700</v>
      </c>
      <c r="K3" s="286">
        <v>800</v>
      </c>
      <c r="L3" s="286">
        <v>900</v>
      </c>
      <c r="M3" s="287" t="s">
        <v>273</v>
      </c>
    </row>
    <row r="4" spans="1:13" s="270" customFormat="1" ht="15" x14ac:dyDescent="0.2">
      <c r="A4" s="277">
        <v>2</v>
      </c>
      <c r="B4" s="276" t="s">
        <v>262</v>
      </c>
      <c r="C4" s="279">
        <v>300</v>
      </c>
      <c r="D4" s="279">
        <v>300</v>
      </c>
      <c r="E4" s="279">
        <v>650</v>
      </c>
      <c r="F4" s="279">
        <v>800</v>
      </c>
      <c r="G4" s="279">
        <v>950</v>
      </c>
      <c r="H4" s="279">
        <v>1100</v>
      </c>
      <c r="I4" s="279">
        <v>1250</v>
      </c>
      <c r="J4" s="279">
        <v>1400</v>
      </c>
      <c r="K4" s="279">
        <v>1550</v>
      </c>
      <c r="L4" s="279">
        <v>1700</v>
      </c>
      <c r="M4" s="280">
        <v>1850</v>
      </c>
    </row>
    <row r="5" spans="1:13" s="270" customFormat="1" ht="15" x14ac:dyDescent="0.2">
      <c r="A5" s="277">
        <v>3</v>
      </c>
      <c r="B5" s="276" t="s">
        <v>16</v>
      </c>
      <c r="C5" s="279">
        <v>1000</v>
      </c>
      <c r="D5" s="279">
        <v>1000</v>
      </c>
      <c r="E5" s="279">
        <v>1150</v>
      </c>
      <c r="F5" s="279">
        <v>1200</v>
      </c>
      <c r="G5" s="279">
        <v>1250</v>
      </c>
      <c r="H5" s="279">
        <v>1300</v>
      </c>
      <c r="I5" s="279">
        <v>1400</v>
      </c>
      <c r="J5" s="279">
        <v>1500</v>
      </c>
      <c r="K5" s="279">
        <v>1600</v>
      </c>
      <c r="L5" s="279">
        <v>1600</v>
      </c>
      <c r="M5" s="280">
        <v>1600</v>
      </c>
    </row>
    <row r="6" spans="1:13" s="270" customFormat="1" ht="15" x14ac:dyDescent="0.2">
      <c r="A6" s="277">
        <v>4</v>
      </c>
      <c r="B6" s="276" t="s">
        <v>25</v>
      </c>
      <c r="C6" s="279">
        <v>300</v>
      </c>
      <c r="D6" s="279">
        <v>300</v>
      </c>
      <c r="E6" s="279">
        <v>650</v>
      </c>
      <c r="F6" s="279">
        <v>700</v>
      </c>
      <c r="G6" s="279">
        <v>750</v>
      </c>
      <c r="H6" s="279">
        <v>800</v>
      </c>
      <c r="I6" s="279">
        <v>900</v>
      </c>
      <c r="J6" s="279">
        <v>1000</v>
      </c>
      <c r="K6" s="279">
        <v>1100</v>
      </c>
      <c r="L6" s="279">
        <v>1100</v>
      </c>
      <c r="M6" s="280">
        <v>1100</v>
      </c>
    </row>
    <row r="7" spans="1:13" s="270" customFormat="1" ht="15" x14ac:dyDescent="0.2">
      <c r="A7" s="277">
        <v>5</v>
      </c>
      <c r="B7" s="276" t="s">
        <v>17</v>
      </c>
      <c r="C7" s="277"/>
      <c r="D7" s="279"/>
      <c r="E7" s="279">
        <v>1700</v>
      </c>
      <c r="F7" s="279">
        <v>1700</v>
      </c>
      <c r="G7" s="279">
        <v>1700</v>
      </c>
      <c r="H7" s="279">
        <v>2500</v>
      </c>
      <c r="I7" s="279">
        <v>2900</v>
      </c>
      <c r="J7" s="279">
        <v>3300</v>
      </c>
      <c r="K7" s="279">
        <v>3700</v>
      </c>
      <c r="L7" s="279">
        <v>4100</v>
      </c>
      <c r="M7" s="280">
        <v>4500</v>
      </c>
    </row>
    <row r="8" spans="1:13" s="270" customFormat="1" ht="15" x14ac:dyDescent="0.2">
      <c r="A8" s="277">
        <v>6</v>
      </c>
      <c r="B8" s="276" t="s">
        <v>26</v>
      </c>
      <c r="C8" s="277"/>
      <c r="D8" s="279"/>
      <c r="E8" s="279">
        <v>1100</v>
      </c>
      <c r="F8" s="279">
        <v>1100</v>
      </c>
      <c r="G8" s="279">
        <v>1100</v>
      </c>
      <c r="H8" s="279">
        <v>1900</v>
      </c>
      <c r="I8" s="279">
        <v>2300</v>
      </c>
      <c r="J8" s="279">
        <v>2700</v>
      </c>
      <c r="K8" s="279">
        <v>3100</v>
      </c>
      <c r="L8" s="279">
        <v>3500</v>
      </c>
      <c r="M8" s="280">
        <v>3900</v>
      </c>
    </row>
    <row r="9" spans="1:13" s="270" customFormat="1" ht="15" x14ac:dyDescent="0.2">
      <c r="A9" s="277">
        <v>7</v>
      </c>
      <c r="B9" s="276" t="s">
        <v>18</v>
      </c>
      <c r="C9" s="277"/>
      <c r="D9" s="279"/>
      <c r="E9" s="279">
        <v>600</v>
      </c>
      <c r="F9" s="279"/>
      <c r="G9" s="279"/>
      <c r="H9" s="279"/>
      <c r="I9" s="279"/>
      <c r="J9" s="279"/>
      <c r="K9" s="279"/>
      <c r="L9" s="279"/>
      <c r="M9" s="280"/>
    </row>
    <row r="10" spans="1:13" s="270" customFormat="1" ht="15" x14ac:dyDescent="0.2">
      <c r="A10" s="277">
        <v>8</v>
      </c>
      <c r="B10" s="276" t="s">
        <v>19</v>
      </c>
      <c r="C10" s="277"/>
      <c r="D10" s="279"/>
      <c r="E10" s="279">
        <v>400</v>
      </c>
      <c r="F10" s="279"/>
      <c r="G10" s="279"/>
      <c r="H10" s="279"/>
      <c r="I10" s="279"/>
      <c r="J10" s="279"/>
      <c r="K10" s="279"/>
      <c r="L10" s="279"/>
      <c r="M10" s="280"/>
    </row>
    <row r="11" spans="1:13" s="270" customFormat="1" ht="15" x14ac:dyDescent="0.2">
      <c r="A11" s="277">
        <v>9</v>
      </c>
      <c r="B11" s="276" t="s">
        <v>20</v>
      </c>
      <c r="C11" s="277"/>
      <c r="D11" s="279"/>
      <c r="E11" s="279">
        <v>600</v>
      </c>
      <c r="F11" s="279"/>
      <c r="G11" s="279"/>
      <c r="H11" s="279"/>
      <c r="I11" s="279"/>
      <c r="J11" s="279"/>
      <c r="K11" s="279"/>
      <c r="L11" s="279"/>
      <c r="M11" s="280"/>
    </row>
    <row r="12" spans="1:13" s="270" customFormat="1" ht="15" x14ac:dyDescent="0.2">
      <c r="A12" s="277">
        <v>10</v>
      </c>
      <c r="B12" s="276" t="s">
        <v>28</v>
      </c>
      <c r="C12" s="277"/>
      <c r="D12" s="279"/>
      <c r="E12" s="279">
        <v>1500</v>
      </c>
      <c r="F12" s="279"/>
      <c r="G12" s="279"/>
      <c r="H12" s="279"/>
      <c r="I12" s="279"/>
      <c r="J12" s="279"/>
      <c r="K12" s="279"/>
      <c r="L12" s="279"/>
      <c r="M12" s="280"/>
    </row>
    <row r="13" spans="1:13" s="270" customFormat="1" ht="15" x14ac:dyDescent="0.2">
      <c r="A13" s="277">
        <v>11</v>
      </c>
      <c r="B13" s="278" t="s">
        <v>21</v>
      </c>
      <c r="C13" s="353"/>
      <c r="D13" s="281"/>
      <c r="E13" s="281">
        <v>10</v>
      </c>
      <c r="F13" s="281"/>
      <c r="G13" s="281"/>
      <c r="H13" s="281"/>
      <c r="I13" s="281"/>
      <c r="J13" s="281"/>
      <c r="K13" s="281"/>
      <c r="L13" s="281"/>
      <c r="M13" s="282"/>
    </row>
    <row r="16" spans="1:13" ht="20.25" x14ac:dyDescent="0.2">
      <c r="B16" s="269" t="s">
        <v>155</v>
      </c>
      <c r="C16" s="269"/>
    </row>
    <row r="17" spans="2:13" ht="9" customHeight="1" x14ac:dyDescent="0.2">
      <c r="B17" s="27"/>
      <c r="C17" s="27"/>
    </row>
    <row r="18" spans="2:13" ht="15" x14ac:dyDescent="0.2">
      <c r="B18" s="271" t="s">
        <v>156</v>
      </c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</row>
    <row r="19" spans="2:13" ht="15" x14ac:dyDescent="0.2">
      <c r="B19" s="272" t="s">
        <v>263</v>
      </c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</row>
    <row r="20" spans="2:13" ht="15.75" x14ac:dyDescent="0.2">
      <c r="B20" s="273" t="s">
        <v>157</v>
      </c>
      <c r="C20" s="273"/>
      <c r="D20" s="274"/>
      <c r="E20" s="274"/>
      <c r="F20" s="274"/>
      <c r="G20" s="274"/>
      <c r="H20" s="274"/>
      <c r="I20" s="274"/>
      <c r="J20" s="274"/>
      <c r="K20" s="274"/>
      <c r="L20" s="274"/>
      <c r="M20" s="274"/>
    </row>
    <row r="21" spans="2:13" ht="33.75" customHeight="1" x14ac:dyDescent="0.2">
      <c r="B21" s="406" t="s">
        <v>158</v>
      </c>
      <c r="C21" s="406"/>
      <c r="D21" s="406"/>
      <c r="E21" s="406"/>
      <c r="F21" s="406"/>
    </row>
  </sheetData>
  <sheetProtection algorithmName="SHA-512" hashValue="hM1qlMljg3ndZzt7kRrLFbKpZ3caV3enXub7teHO4ob54N8NAIgmAiqcZkh1y2yyEn++9uh9Pi/jiYHlrZQLNw==" saltValue="Oqx9ZpUyu/mO5d8Kyro5Pw==" spinCount="100000" sheet="1" selectLockedCells="1"/>
  <mergeCells count="1">
    <mergeCell ref="B21:F21"/>
  </mergeCells>
  <phoneticPr fontId="18" type="noConversion"/>
  <pageMargins left="0.78740157499999996" right="0.78740157499999996" top="0.984251969" bottom="0.984251969" header="0.4921259845" footer="0.4921259845"/>
  <pageSetup paperSize="9" scale="8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tabColor theme="6" tint="-0.249977111117893"/>
    <pageSetUpPr fitToPage="1"/>
  </sheetPr>
  <dimension ref="B1:N52"/>
  <sheetViews>
    <sheetView showGridLines="0" topLeftCell="A25" zoomScale="70" zoomScaleNormal="70" workbookViewId="0">
      <selection activeCell="L9" sqref="L9"/>
    </sheetView>
  </sheetViews>
  <sheetFormatPr baseColWidth="10" defaultColWidth="11.42578125" defaultRowHeight="12.75" x14ac:dyDescent="0.2"/>
  <cols>
    <col min="1" max="1" width="4.42578125" style="20" customWidth="1"/>
    <col min="2" max="2" width="5.85546875" style="20" customWidth="1"/>
    <col min="3" max="3" width="10.42578125" style="20" customWidth="1"/>
    <col min="4" max="4" width="8.85546875" style="20" customWidth="1"/>
    <col min="5" max="5" width="13.5703125" style="20" customWidth="1"/>
    <col min="6" max="6" width="11.140625" style="20" customWidth="1"/>
    <col min="7" max="7" width="13" style="20" customWidth="1"/>
    <col min="8" max="8" width="13.5703125" style="20" customWidth="1"/>
    <col min="9" max="9" width="11.140625" style="20" customWidth="1"/>
    <col min="10" max="10" width="13" style="20" customWidth="1"/>
    <col min="11" max="11" width="13.5703125" style="20" customWidth="1"/>
    <col min="12" max="12" width="11.140625" style="20" customWidth="1"/>
    <col min="13" max="13" width="13" style="20" customWidth="1"/>
    <col min="14" max="14" width="18.5703125" style="20" customWidth="1"/>
    <col min="15" max="16384" width="11.42578125" style="20"/>
  </cols>
  <sheetData>
    <row r="1" spans="2:14" ht="24.95" customHeight="1" thickBot="1" x14ac:dyDescent="0.25">
      <c r="B1" s="127" t="s">
        <v>274</v>
      </c>
      <c r="C1" s="128"/>
      <c r="D1" s="128"/>
      <c r="E1" s="7"/>
      <c r="F1" s="7"/>
      <c r="G1" s="7"/>
      <c r="H1" s="7"/>
      <c r="I1" s="7"/>
      <c r="N1" s="130" t="s">
        <v>134</v>
      </c>
    </row>
    <row r="2" spans="2:14" s="159" customFormat="1" ht="26.45" customHeight="1" thickTop="1" x14ac:dyDescent="0.2">
      <c r="B2" s="333" t="s">
        <v>0</v>
      </c>
      <c r="C2" s="126"/>
      <c r="D2" s="157"/>
      <c r="E2" s="157"/>
      <c r="F2" s="157"/>
      <c r="G2" s="157"/>
      <c r="H2" s="157"/>
      <c r="I2" s="157"/>
      <c r="J2" s="157"/>
      <c r="K2" s="157"/>
      <c r="L2" s="157"/>
      <c r="M2" s="158"/>
      <c r="N2" s="129" t="s">
        <v>89</v>
      </c>
    </row>
    <row r="3" spans="2:14" s="317" customFormat="1" ht="62.1" customHeight="1" x14ac:dyDescent="0.2">
      <c r="B3" s="415" t="s">
        <v>135</v>
      </c>
      <c r="C3" s="416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8"/>
    </row>
    <row r="4" spans="2:14" s="8" customFormat="1" ht="9.9499999999999993" customHeight="1" x14ac:dyDescent="0.2">
      <c r="B4" s="314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6"/>
    </row>
    <row r="5" spans="2:14" s="8" customFormat="1" ht="36.75" customHeight="1" x14ac:dyDescent="0.25">
      <c r="B5" s="329" t="s">
        <v>29</v>
      </c>
      <c r="E5" s="207"/>
      <c r="F5" s="410"/>
      <c r="G5" s="411"/>
      <c r="H5" s="411"/>
      <c r="I5" s="411"/>
      <c r="J5" s="411"/>
      <c r="K5" s="411"/>
      <c r="L5" s="208" t="s">
        <v>5</v>
      </c>
      <c r="M5" s="209" t="s">
        <v>138</v>
      </c>
      <c r="N5" s="210" t="s">
        <v>30</v>
      </c>
    </row>
    <row r="6" spans="2:14" s="164" customFormat="1" ht="24" customHeight="1" x14ac:dyDescent="0.2">
      <c r="B6" s="408" t="s">
        <v>2</v>
      </c>
      <c r="C6" s="412" t="s">
        <v>31</v>
      </c>
      <c r="D6" s="413"/>
      <c r="E6" s="413"/>
      <c r="F6" s="414"/>
      <c r="G6" s="414"/>
      <c r="H6" s="414"/>
      <c r="J6" s="161" t="s">
        <v>32</v>
      </c>
      <c r="K6" s="131"/>
      <c r="L6" s="165"/>
      <c r="M6" s="222">
        <v>50</v>
      </c>
      <c r="N6" s="235">
        <f>MROUND(L6*M6,0.05)</f>
        <v>0</v>
      </c>
    </row>
    <row r="7" spans="2:14" s="8" customFormat="1" ht="24" customHeight="1" x14ac:dyDescent="0.2">
      <c r="B7" s="409"/>
      <c r="C7" s="413"/>
      <c r="D7" s="413"/>
      <c r="E7" s="413"/>
      <c r="F7" s="414"/>
      <c r="G7" s="414"/>
      <c r="H7" s="414"/>
      <c r="I7" s="160"/>
      <c r="J7" s="162" t="s">
        <v>33</v>
      </c>
      <c r="K7" s="132"/>
      <c r="L7" s="166"/>
      <c r="M7" s="223">
        <v>40</v>
      </c>
      <c r="N7" s="236">
        <f t="shared" ref="N7:N14" si="0">MROUND(L7*M7,0.05)</f>
        <v>0</v>
      </c>
    </row>
    <row r="8" spans="2:14" s="8" customFormat="1" ht="24" customHeight="1" x14ac:dyDescent="0.2">
      <c r="B8" s="408" t="s">
        <v>3</v>
      </c>
      <c r="C8" s="419" t="s">
        <v>74</v>
      </c>
      <c r="D8" s="420"/>
      <c r="E8" s="420"/>
      <c r="F8" s="420"/>
      <c r="G8" s="422" t="str">
        <f>IF(SUM(L8:L9)&gt;SUM(L6:L7), "Fehleingabe!","")</f>
        <v/>
      </c>
      <c r="H8" s="422"/>
      <c r="I8" s="118"/>
      <c r="J8" s="161" t="s">
        <v>136</v>
      </c>
      <c r="K8" s="131"/>
      <c r="L8" s="165"/>
      <c r="M8" s="222">
        <v>30</v>
      </c>
      <c r="N8" s="235">
        <f t="shared" si="0"/>
        <v>0</v>
      </c>
    </row>
    <row r="9" spans="2:14" s="8" customFormat="1" ht="24" customHeight="1" x14ac:dyDescent="0.2">
      <c r="B9" s="409"/>
      <c r="C9" s="421"/>
      <c r="D9" s="421"/>
      <c r="E9" s="421"/>
      <c r="F9" s="421"/>
      <c r="G9" s="423"/>
      <c r="H9" s="423"/>
      <c r="I9" s="160"/>
      <c r="J9" s="162" t="s">
        <v>76</v>
      </c>
      <c r="K9" s="132"/>
      <c r="L9" s="166"/>
      <c r="M9" s="223">
        <v>40</v>
      </c>
      <c r="N9" s="236">
        <f t="shared" si="0"/>
        <v>0</v>
      </c>
    </row>
    <row r="10" spans="2:14" s="8" customFormat="1" ht="24" customHeight="1" x14ac:dyDescent="0.2">
      <c r="B10" s="408" t="s">
        <v>4</v>
      </c>
      <c r="C10" s="419" t="s">
        <v>75</v>
      </c>
      <c r="D10" s="420"/>
      <c r="E10" s="420"/>
      <c r="F10" s="420"/>
      <c r="G10" s="422" t="str">
        <f>IF(SUM(L10:L11)&gt;SUM(L6:L7), "Fehleingabe!","")</f>
        <v/>
      </c>
      <c r="H10" s="422"/>
      <c r="I10" s="118"/>
      <c r="J10" s="161" t="s">
        <v>137</v>
      </c>
      <c r="K10" s="131"/>
      <c r="L10" s="165"/>
      <c r="M10" s="222">
        <v>50</v>
      </c>
      <c r="N10" s="235">
        <f t="shared" si="0"/>
        <v>0</v>
      </c>
    </row>
    <row r="11" spans="2:14" s="8" customFormat="1" ht="24" customHeight="1" x14ac:dyDescent="0.2">
      <c r="B11" s="409"/>
      <c r="C11" s="421"/>
      <c r="D11" s="421"/>
      <c r="E11" s="421"/>
      <c r="F11" s="421"/>
      <c r="G11" s="423"/>
      <c r="H11" s="423"/>
      <c r="I11" s="160"/>
      <c r="J11" s="162" t="s">
        <v>77</v>
      </c>
      <c r="K11" s="132"/>
      <c r="L11" s="166"/>
      <c r="M11" s="223">
        <v>60</v>
      </c>
      <c r="N11" s="236">
        <f t="shared" si="0"/>
        <v>0</v>
      </c>
    </row>
    <row r="12" spans="2:14" s="8" customFormat="1" ht="24" customHeight="1" x14ac:dyDescent="0.2">
      <c r="B12" s="408" t="s">
        <v>6</v>
      </c>
      <c r="C12" s="419" t="s">
        <v>34</v>
      </c>
      <c r="D12" s="420"/>
      <c r="E12" s="420"/>
      <c r="F12" s="420"/>
      <c r="G12" s="422" t="str">
        <f>IF(SUM(L12:L13)&gt;SUM(L6:L7), "Fehleingabe!","")</f>
        <v/>
      </c>
      <c r="H12" s="422"/>
      <c r="I12" s="118"/>
      <c r="J12" s="161" t="s">
        <v>35</v>
      </c>
      <c r="K12" s="131"/>
      <c r="L12" s="165"/>
      <c r="M12" s="222">
        <v>10</v>
      </c>
      <c r="N12" s="235">
        <f t="shared" si="0"/>
        <v>0</v>
      </c>
    </row>
    <row r="13" spans="2:14" s="8" customFormat="1" ht="24" customHeight="1" x14ac:dyDescent="0.2">
      <c r="B13" s="409"/>
      <c r="C13" s="421"/>
      <c r="D13" s="421"/>
      <c r="E13" s="421"/>
      <c r="F13" s="421"/>
      <c r="G13" s="423"/>
      <c r="H13" s="423"/>
      <c r="I13" s="160"/>
      <c r="J13" s="162" t="s">
        <v>36</v>
      </c>
      <c r="K13" s="132"/>
      <c r="L13" s="166"/>
      <c r="M13" s="223">
        <v>15</v>
      </c>
      <c r="N13" s="236">
        <f t="shared" si="0"/>
        <v>0</v>
      </c>
    </row>
    <row r="14" spans="2:14" s="8" customFormat="1" ht="24" customHeight="1" x14ac:dyDescent="0.25">
      <c r="B14" s="163" t="s">
        <v>7</v>
      </c>
      <c r="C14" s="431" t="s">
        <v>37</v>
      </c>
      <c r="D14" s="432"/>
      <c r="E14" s="432"/>
      <c r="F14" s="432"/>
      <c r="G14" s="432"/>
      <c r="H14" s="433" t="str">
        <f>IF(L14&gt;SUM(L6:L7), "Fehleingabe!","")</f>
        <v/>
      </c>
      <c r="I14" s="433"/>
      <c r="J14" s="434"/>
      <c r="K14" s="9"/>
      <c r="L14" s="167"/>
      <c r="M14" s="224">
        <v>10</v>
      </c>
      <c r="N14" s="237">
        <f t="shared" si="0"/>
        <v>0</v>
      </c>
    </row>
    <row r="15" spans="2:14" s="326" customFormat="1" ht="27.95" customHeight="1" x14ac:dyDescent="0.3">
      <c r="B15" s="320"/>
      <c r="C15" s="321"/>
      <c r="D15" s="321"/>
      <c r="E15" s="321"/>
      <c r="F15" s="321"/>
      <c r="G15" s="321"/>
      <c r="H15" s="321"/>
      <c r="I15" s="322"/>
      <c r="J15" s="323"/>
      <c r="K15" s="324"/>
      <c r="L15" s="325"/>
      <c r="M15" s="318" t="s">
        <v>131</v>
      </c>
      <c r="N15" s="319">
        <f>SUM(N6:N14)</f>
        <v>0</v>
      </c>
    </row>
    <row r="16" spans="2:14" s="8" customFormat="1" ht="7.5" customHeight="1" x14ac:dyDescent="0.2">
      <c r="B16" s="199"/>
      <c r="C16" s="200"/>
      <c r="D16" s="200"/>
      <c r="E16" s="200"/>
      <c r="F16" s="200"/>
      <c r="G16" s="200"/>
      <c r="H16" s="200"/>
      <c r="I16" s="201"/>
      <c r="J16" s="202"/>
      <c r="K16" s="203"/>
      <c r="L16" s="204"/>
      <c r="M16" s="205"/>
      <c r="N16" s="206"/>
    </row>
    <row r="17" spans="2:14" s="6" customFormat="1" ht="38.25" customHeight="1" x14ac:dyDescent="0.2">
      <c r="B17" s="435" t="s">
        <v>38</v>
      </c>
      <c r="C17" s="436"/>
      <c r="D17" s="436"/>
      <c r="E17" s="439" t="str">
        <f>IF(COUNT(E19:E40,H19:H40,K19:K40),IF(E42+H42+K42&lt;&gt;SUM(L6:L7), "Mengendifferenz [Tfm]zur Anzeichnung:",""),"")</f>
        <v/>
      </c>
      <c r="F17" s="440"/>
      <c r="G17" s="440"/>
      <c r="H17" s="440"/>
      <c r="I17" s="440"/>
      <c r="J17" s="441" t="str">
        <f>IF(COUNT(E19:E40,H19:H40,K19:K40),IF(E42+H42+K42&lt;&gt;SUM(L6:L7), SUM(L6:L7)-E42-H42-K42,""),"")</f>
        <v/>
      </c>
      <c r="K17" s="442"/>
      <c r="L17" s="442"/>
      <c r="M17" s="39"/>
      <c r="N17" s="198" t="s">
        <v>1</v>
      </c>
    </row>
    <row r="18" spans="2:14" s="6" customFormat="1" ht="48.6" customHeight="1" x14ac:dyDescent="0.2">
      <c r="B18" s="332" t="s">
        <v>254</v>
      </c>
      <c r="C18" s="330" t="s">
        <v>39</v>
      </c>
      <c r="D18" s="331" t="s">
        <v>40</v>
      </c>
      <c r="E18" s="168" t="s">
        <v>41</v>
      </c>
      <c r="F18" s="211" t="s">
        <v>42</v>
      </c>
      <c r="G18" s="215" t="s">
        <v>140</v>
      </c>
      <c r="H18" s="169" t="s">
        <v>43</v>
      </c>
      <c r="I18" s="211" t="s">
        <v>44</v>
      </c>
      <c r="J18" s="221" t="s">
        <v>141</v>
      </c>
      <c r="K18" s="168" t="s">
        <v>45</v>
      </c>
      <c r="L18" s="211" t="s">
        <v>46</v>
      </c>
      <c r="M18" s="221" t="s">
        <v>142</v>
      </c>
      <c r="N18" s="229" t="s">
        <v>139</v>
      </c>
    </row>
    <row r="19" spans="2:14" s="6" customFormat="1" ht="24.95" customHeight="1" x14ac:dyDescent="0.2">
      <c r="B19" s="170" t="s">
        <v>2</v>
      </c>
      <c r="C19" s="171" t="s">
        <v>47</v>
      </c>
      <c r="D19" s="172" t="s">
        <v>48</v>
      </c>
      <c r="E19" s="192"/>
      <c r="F19" s="212">
        <v>62</v>
      </c>
      <c r="G19" s="216">
        <f>MROUND($E19*$F19,0.05)</f>
        <v>0</v>
      </c>
      <c r="H19" s="192"/>
      <c r="I19" s="212">
        <v>54</v>
      </c>
      <c r="J19" s="216">
        <f>MROUND($H19*$I19,0.05)</f>
        <v>0</v>
      </c>
      <c r="K19" s="192"/>
      <c r="L19" s="238">
        <v>50</v>
      </c>
      <c r="M19" s="216">
        <f>MROUND($K19*$L19,0.05)</f>
        <v>0</v>
      </c>
      <c r="N19" s="230">
        <f>MROUND($G19+J19+M19,0.05)</f>
        <v>0</v>
      </c>
    </row>
    <row r="20" spans="2:14" s="6" customFormat="1" ht="24.95" customHeight="1" x14ac:dyDescent="0.2">
      <c r="B20" s="173" t="s">
        <v>3</v>
      </c>
      <c r="C20" s="174" t="s">
        <v>49</v>
      </c>
      <c r="D20" s="175" t="s">
        <v>50</v>
      </c>
      <c r="E20" s="193"/>
      <c r="F20" s="213">
        <v>92</v>
      </c>
      <c r="G20" s="217">
        <f t="shared" ref="G20:G38" si="1">MROUND($E20*$F20,0.05)</f>
        <v>0</v>
      </c>
      <c r="H20" s="193"/>
      <c r="I20" s="213">
        <v>75</v>
      </c>
      <c r="J20" s="217">
        <f t="shared" ref="J20:J38" si="2">MROUND($H20*$I20,0.05)</f>
        <v>0</v>
      </c>
      <c r="K20" s="193"/>
      <c r="L20" s="239">
        <v>54</v>
      </c>
      <c r="M20" s="217">
        <f t="shared" ref="M20:M38" si="3">MROUND($K20*$L20,0.05)</f>
        <v>0</v>
      </c>
      <c r="N20" s="231">
        <f t="shared" ref="N20:N38" si="4">MROUND($G20+J20+M20,0.05)</f>
        <v>0</v>
      </c>
    </row>
    <row r="21" spans="2:14" ht="24.95" customHeight="1" x14ac:dyDescent="0.2">
      <c r="B21" s="173" t="s">
        <v>4</v>
      </c>
      <c r="C21" s="174" t="s">
        <v>51</v>
      </c>
      <c r="D21" s="175" t="s">
        <v>52</v>
      </c>
      <c r="E21" s="194"/>
      <c r="F21" s="213">
        <v>110</v>
      </c>
      <c r="G21" s="218">
        <f t="shared" si="1"/>
        <v>0</v>
      </c>
      <c r="H21" s="194"/>
      <c r="I21" s="213">
        <v>92</v>
      </c>
      <c r="J21" s="218">
        <f t="shared" si="2"/>
        <v>0</v>
      </c>
      <c r="K21" s="194"/>
      <c r="L21" s="239">
        <v>59</v>
      </c>
      <c r="M21" s="218">
        <f t="shared" si="3"/>
        <v>0</v>
      </c>
      <c r="N21" s="232">
        <f t="shared" si="4"/>
        <v>0</v>
      </c>
    </row>
    <row r="22" spans="2:14" ht="24.95" customHeight="1" x14ac:dyDescent="0.2">
      <c r="B22" s="176" t="s">
        <v>6</v>
      </c>
      <c r="C22" s="177"/>
      <c r="D22" s="178" t="s">
        <v>53</v>
      </c>
      <c r="E22" s="195"/>
      <c r="F22" s="214">
        <v>113</v>
      </c>
      <c r="G22" s="219">
        <f t="shared" si="1"/>
        <v>0</v>
      </c>
      <c r="H22" s="195"/>
      <c r="I22" s="214">
        <v>95</v>
      </c>
      <c r="J22" s="219">
        <f t="shared" si="2"/>
        <v>0</v>
      </c>
      <c r="K22" s="195"/>
      <c r="L22" s="240">
        <v>61</v>
      </c>
      <c r="M22" s="219">
        <f t="shared" si="3"/>
        <v>0</v>
      </c>
      <c r="N22" s="233">
        <f t="shared" si="4"/>
        <v>0</v>
      </c>
    </row>
    <row r="23" spans="2:14" ht="24.95" customHeight="1" x14ac:dyDescent="0.2">
      <c r="B23" s="170" t="s">
        <v>7</v>
      </c>
      <c r="C23" s="171" t="s">
        <v>54</v>
      </c>
      <c r="D23" s="172" t="s">
        <v>48</v>
      </c>
      <c r="E23" s="196"/>
      <c r="F23" s="212">
        <v>59</v>
      </c>
      <c r="G23" s="220">
        <f t="shared" si="1"/>
        <v>0</v>
      </c>
      <c r="H23" s="196"/>
      <c r="I23" s="212">
        <v>54</v>
      </c>
      <c r="J23" s="220">
        <f t="shared" si="2"/>
        <v>0</v>
      </c>
      <c r="K23" s="196"/>
      <c r="L23" s="238">
        <v>50</v>
      </c>
      <c r="M23" s="220">
        <f t="shared" si="3"/>
        <v>0</v>
      </c>
      <c r="N23" s="234">
        <f t="shared" si="4"/>
        <v>0</v>
      </c>
    </row>
    <row r="24" spans="2:14" ht="24.95" customHeight="1" x14ac:dyDescent="0.2">
      <c r="B24" s="173" t="s">
        <v>8</v>
      </c>
      <c r="C24" s="174"/>
      <c r="D24" s="175" t="s">
        <v>50</v>
      </c>
      <c r="E24" s="194"/>
      <c r="F24" s="213">
        <v>80</v>
      </c>
      <c r="G24" s="218">
        <f t="shared" si="1"/>
        <v>0</v>
      </c>
      <c r="H24" s="194"/>
      <c r="I24" s="213">
        <v>66</v>
      </c>
      <c r="J24" s="218">
        <f t="shared" si="2"/>
        <v>0</v>
      </c>
      <c r="K24" s="194"/>
      <c r="L24" s="239">
        <v>52</v>
      </c>
      <c r="M24" s="218">
        <f t="shared" si="3"/>
        <v>0</v>
      </c>
      <c r="N24" s="232">
        <f t="shared" si="4"/>
        <v>0</v>
      </c>
    </row>
    <row r="25" spans="2:14" ht="24.95" customHeight="1" x14ac:dyDescent="0.2">
      <c r="B25" s="173" t="s">
        <v>9</v>
      </c>
      <c r="C25" s="174"/>
      <c r="D25" s="175" t="s">
        <v>52</v>
      </c>
      <c r="E25" s="194"/>
      <c r="F25" s="213">
        <v>88</v>
      </c>
      <c r="G25" s="218">
        <f t="shared" si="1"/>
        <v>0</v>
      </c>
      <c r="H25" s="194"/>
      <c r="I25" s="213">
        <v>76</v>
      </c>
      <c r="J25" s="218">
        <f t="shared" si="2"/>
        <v>0</v>
      </c>
      <c r="K25" s="194"/>
      <c r="L25" s="239">
        <v>54</v>
      </c>
      <c r="M25" s="218">
        <f t="shared" si="3"/>
        <v>0</v>
      </c>
      <c r="N25" s="232">
        <f t="shared" si="4"/>
        <v>0</v>
      </c>
    </row>
    <row r="26" spans="2:14" ht="24.95" customHeight="1" x14ac:dyDescent="0.2">
      <c r="B26" s="176" t="s">
        <v>10</v>
      </c>
      <c r="C26" s="177"/>
      <c r="D26" s="178" t="s">
        <v>53</v>
      </c>
      <c r="E26" s="195"/>
      <c r="F26" s="214">
        <v>85</v>
      </c>
      <c r="G26" s="219">
        <f t="shared" si="1"/>
        <v>0</v>
      </c>
      <c r="H26" s="195"/>
      <c r="I26" s="214">
        <v>73</v>
      </c>
      <c r="J26" s="219">
        <f t="shared" si="2"/>
        <v>0</v>
      </c>
      <c r="K26" s="195"/>
      <c r="L26" s="240">
        <v>55</v>
      </c>
      <c r="M26" s="219">
        <f t="shared" si="3"/>
        <v>0</v>
      </c>
      <c r="N26" s="233">
        <f t="shared" si="4"/>
        <v>0</v>
      </c>
    </row>
    <row r="27" spans="2:14" ht="24.95" customHeight="1" x14ac:dyDescent="0.2">
      <c r="B27" s="170" t="s">
        <v>23</v>
      </c>
      <c r="C27" s="171" t="s">
        <v>55</v>
      </c>
      <c r="D27" s="172" t="s">
        <v>48</v>
      </c>
      <c r="E27" s="196"/>
      <c r="F27" s="212">
        <v>20</v>
      </c>
      <c r="G27" s="220">
        <f t="shared" si="1"/>
        <v>0</v>
      </c>
      <c r="H27" s="196"/>
      <c r="I27" s="212">
        <v>20</v>
      </c>
      <c r="J27" s="220">
        <f t="shared" si="2"/>
        <v>0</v>
      </c>
      <c r="K27" s="196"/>
      <c r="L27" s="238">
        <v>20</v>
      </c>
      <c r="M27" s="220">
        <f t="shared" si="3"/>
        <v>0</v>
      </c>
      <c r="N27" s="234">
        <f t="shared" si="4"/>
        <v>0</v>
      </c>
    </row>
    <row r="28" spans="2:14" ht="24.95" customHeight="1" x14ac:dyDescent="0.2">
      <c r="B28" s="173" t="s">
        <v>27</v>
      </c>
      <c r="C28" s="174"/>
      <c r="D28" s="175" t="s">
        <v>50</v>
      </c>
      <c r="E28" s="194"/>
      <c r="F28" s="213">
        <v>58</v>
      </c>
      <c r="G28" s="218">
        <f t="shared" si="1"/>
        <v>0</v>
      </c>
      <c r="H28" s="194"/>
      <c r="I28" s="213">
        <v>48</v>
      </c>
      <c r="J28" s="218">
        <f t="shared" si="2"/>
        <v>0</v>
      </c>
      <c r="K28" s="194"/>
      <c r="L28" s="239">
        <v>26</v>
      </c>
      <c r="M28" s="218">
        <f t="shared" si="3"/>
        <v>0</v>
      </c>
      <c r="N28" s="232">
        <f t="shared" si="4"/>
        <v>0</v>
      </c>
    </row>
    <row r="29" spans="2:14" ht="24.95" customHeight="1" x14ac:dyDescent="0.2">
      <c r="B29" s="173" t="s">
        <v>56</v>
      </c>
      <c r="C29" s="174"/>
      <c r="D29" s="175" t="s">
        <v>52</v>
      </c>
      <c r="E29" s="194"/>
      <c r="F29" s="213">
        <v>78</v>
      </c>
      <c r="G29" s="218">
        <f t="shared" si="1"/>
        <v>0</v>
      </c>
      <c r="H29" s="194"/>
      <c r="I29" s="213">
        <v>62</v>
      </c>
      <c r="J29" s="218">
        <f t="shared" si="2"/>
        <v>0</v>
      </c>
      <c r="K29" s="194"/>
      <c r="L29" s="239">
        <v>36</v>
      </c>
      <c r="M29" s="218">
        <f t="shared" si="3"/>
        <v>0</v>
      </c>
      <c r="N29" s="232">
        <f t="shared" si="4"/>
        <v>0</v>
      </c>
    </row>
    <row r="30" spans="2:14" ht="24.95" customHeight="1" x14ac:dyDescent="0.2">
      <c r="B30" s="176" t="s">
        <v>57</v>
      </c>
      <c r="C30" s="177"/>
      <c r="D30" s="178" t="s">
        <v>53</v>
      </c>
      <c r="E30" s="195"/>
      <c r="F30" s="214">
        <v>96</v>
      </c>
      <c r="G30" s="219">
        <f t="shared" si="1"/>
        <v>0</v>
      </c>
      <c r="H30" s="195"/>
      <c r="I30" s="214">
        <v>70</v>
      </c>
      <c r="J30" s="219">
        <f t="shared" si="2"/>
        <v>0</v>
      </c>
      <c r="K30" s="195"/>
      <c r="L30" s="240">
        <v>39</v>
      </c>
      <c r="M30" s="219">
        <f t="shared" si="3"/>
        <v>0</v>
      </c>
      <c r="N30" s="233">
        <f t="shared" si="4"/>
        <v>0</v>
      </c>
    </row>
    <row r="31" spans="2:14" ht="24.95" customHeight="1" x14ac:dyDescent="0.2">
      <c r="B31" s="170" t="s">
        <v>58</v>
      </c>
      <c r="C31" s="171" t="s">
        <v>59</v>
      </c>
      <c r="D31" s="172" t="s">
        <v>48</v>
      </c>
      <c r="E31" s="196"/>
      <c r="F31" s="212">
        <v>50</v>
      </c>
      <c r="G31" s="220">
        <f t="shared" si="1"/>
        <v>0</v>
      </c>
      <c r="H31" s="196"/>
      <c r="I31" s="212">
        <v>50</v>
      </c>
      <c r="J31" s="220">
        <f t="shared" si="2"/>
        <v>0</v>
      </c>
      <c r="K31" s="196"/>
      <c r="L31" s="238">
        <v>50</v>
      </c>
      <c r="M31" s="220">
        <f t="shared" si="3"/>
        <v>0</v>
      </c>
      <c r="N31" s="234">
        <f t="shared" si="4"/>
        <v>0</v>
      </c>
    </row>
    <row r="32" spans="2:14" ht="24.95" customHeight="1" x14ac:dyDescent="0.2">
      <c r="B32" s="173" t="s">
        <v>60</v>
      </c>
      <c r="C32" s="174" t="s">
        <v>61</v>
      </c>
      <c r="D32" s="175" t="s">
        <v>50</v>
      </c>
      <c r="E32" s="194"/>
      <c r="F32" s="213">
        <v>53</v>
      </c>
      <c r="G32" s="218">
        <f t="shared" si="1"/>
        <v>0</v>
      </c>
      <c r="H32" s="194"/>
      <c r="I32" s="213">
        <v>52</v>
      </c>
      <c r="J32" s="218">
        <f t="shared" si="2"/>
        <v>0</v>
      </c>
      <c r="K32" s="194"/>
      <c r="L32" s="239">
        <v>51</v>
      </c>
      <c r="M32" s="218">
        <f t="shared" si="3"/>
        <v>0</v>
      </c>
      <c r="N32" s="232">
        <f t="shared" si="4"/>
        <v>0</v>
      </c>
    </row>
    <row r="33" spans="2:14" ht="24.95" customHeight="1" x14ac:dyDescent="0.2">
      <c r="B33" s="173" t="s">
        <v>62</v>
      </c>
      <c r="C33" s="174" t="s">
        <v>63</v>
      </c>
      <c r="D33" s="175" t="s">
        <v>52</v>
      </c>
      <c r="E33" s="194"/>
      <c r="F33" s="213">
        <v>72</v>
      </c>
      <c r="G33" s="218">
        <f t="shared" si="1"/>
        <v>0</v>
      </c>
      <c r="H33" s="194"/>
      <c r="I33" s="213">
        <v>64</v>
      </c>
      <c r="J33" s="218">
        <f t="shared" si="2"/>
        <v>0</v>
      </c>
      <c r="K33" s="194"/>
      <c r="L33" s="239">
        <v>51</v>
      </c>
      <c r="M33" s="218">
        <f t="shared" si="3"/>
        <v>0</v>
      </c>
      <c r="N33" s="232">
        <f t="shared" si="4"/>
        <v>0</v>
      </c>
    </row>
    <row r="34" spans="2:14" ht="24.95" customHeight="1" x14ac:dyDescent="0.2">
      <c r="B34" s="176" t="s">
        <v>64</v>
      </c>
      <c r="C34" s="177" t="s">
        <v>65</v>
      </c>
      <c r="D34" s="178" t="s">
        <v>53</v>
      </c>
      <c r="E34" s="195"/>
      <c r="F34" s="214">
        <v>90</v>
      </c>
      <c r="G34" s="219">
        <f t="shared" si="1"/>
        <v>0</v>
      </c>
      <c r="H34" s="195"/>
      <c r="I34" s="214">
        <v>70</v>
      </c>
      <c r="J34" s="219">
        <f t="shared" si="2"/>
        <v>0</v>
      </c>
      <c r="K34" s="195"/>
      <c r="L34" s="240">
        <v>52</v>
      </c>
      <c r="M34" s="219">
        <f t="shared" si="3"/>
        <v>0</v>
      </c>
      <c r="N34" s="233">
        <f t="shared" si="4"/>
        <v>0</v>
      </c>
    </row>
    <row r="35" spans="2:14" ht="24.95" customHeight="1" x14ac:dyDescent="0.2">
      <c r="B35" s="170" t="s">
        <v>66</v>
      </c>
      <c r="C35" s="171" t="s">
        <v>67</v>
      </c>
      <c r="D35" s="172" t="s">
        <v>48</v>
      </c>
      <c r="E35" s="196"/>
      <c r="F35" s="212">
        <v>45</v>
      </c>
      <c r="G35" s="220">
        <f t="shared" si="1"/>
        <v>0</v>
      </c>
      <c r="H35" s="196"/>
      <c r="I35" s="212">
        <v>45</v>
      </c>
      <c r="J35" s="220">
        <f t="shared" si="2"/>
        <v>0</v>
      </c>
      <c r="K35" s="196"/>
      <c r="L35" s="238">
        <v>45</v>
      </c>
      <c r="M35" s="220">
        <f t="shared" si="3"/>
        <v>0</v>
      </c>
      <c r="N35" s="234">
        <f t="shared" si="4"/>
        <v>0</v>
      </c>
    </row>
    <row r="36" spans="2:14" ht="24.95" customHeight="1" x14ac:dyDescent="0.2">
      <c r="B36" s="173" t="s">
        <v>68</v>
      </c>
      <c r="C36" s="174" t="s">
        <v>69</v>
      </c>
      <c r="D36" s="175" t="s">
        <v>50</v>
      </c>
      <c r="E36" s="194"/>
      <c r="F36" s="213">
        <v>52</v>
      </c>
      <c r="G36" s="218">
        <f t="shared" si="1"/>
        <v>0</v>
      </c>
      <c r="H36" s="194"/>
      <c r="I36" s="213">
        <v>46</v>
      </c>
      <c r="J36" s="218">
        <f t="shared" si="2"/>
        <v>0</v>
      </c>
      <c r="K36" s="194"/>
      <c r="L36" s="239">
        <v>46</v>
      </c>
      <c r="M36" s="218">
        <f t="shared" si="3"/>
        <v>0</v>
      </c>
      <c r="N36" s="232">
        <f t="shared" si="4"/>
        <v>0</v>
      </c>
    </row>
    <row r="37" spans="2:14" ht="24.95" customHeight="1" x14ac:dyDescent="0.2">
      <c r="B37" s="173" t="s">
        <v>70</v>
      </c>
      <c r="C37" s="174"/>
      <c r="D37" s="175" t="s">
        <v>52</v>
      </c>
      <c r="E37" s="194"/>
      <c r="F37" s="213">
        <v>99</v>
      </c>
      <c r="G37" s="218">
        <f t="shared" si="1"/>
        <v>0</v>
      </c>
      <c r="H37" s="194"/>
      <c r="I37" s="213">
        <v>62</v>
      </c>
      <c r="J37" s="218">
        <f t="shared" si="2"/>
        <v>0</v>
      </c>
      <c r="K37" s="194"/>
      <c r="L37" s="239">
        <v>48</v>
      </c>
      <c r="M37" s="218">
        <f t="shared" si="3"/>
        <v>0</v>
      </c>
      <c r="N37" s="232">
        <f t="shared" si="4"/>
        <v>0</v>
      </c>
    </row>
    <row r="38" spans="2:14" ht="24.95" customHeight="1" x14ac:dyDescent="0.2">
      <c r="B38" s="176" t="s">
        <v>71</v>
      </c>
      <c r="C38" s="177"/>
      <c r="D38" s="178" t="s">
        <v>53</v>
      </c>
      <c r="E38" s="195"/>
      <c r="F38" s="214">
        <v>145</v>
      </c>
      <c r="G38" s="219">
        <f t="shared" si="1"/>
        <v>0</v>
      </c>
      <c r="H38" s="195"/>
      <c r="I38" s="214">
        <v>87</v>
      </c>
      <c r="J38" s="219">
        <f t="shared" si="2"/>
        <v>0</v>
      </c>
      <c r="K38" s="195"/>
      <c r="L38" s="240">
        <v>48</v>
      </c>
      <c r="M38" s="219">
        <f t="shared" si="3"/>
        <v>0</v>
      </c>
      <c r="N38" s="233">
        <f t="shared" si="4"/>
        <v>0</v>
      </c>
    </row>
    <row r="39" spans="2:14" ht="24.95" customHeight="1" x14ac:dyDescent="0.2">
      <c r="B39" s="170" t="s">
        <v>72</v>
      </c>
      <c r="C39" s="179"/>
      <c r="D39" s="172"/>
      <c r="E39" s="196"/>
      <c r="F39" s="212"/>
      <c r="G39" s="220" t="str">
        <f>IF(COUNT(E39),MROUND($E39*$F39,0.05),"")</f>
        <v/>
      </c>
      <c r="H39" s="196"/>
      <c r="I39" s="212"/>
      <c r="J39" s="220" t="str">
        <f>IF(COUNT(H39),MROUND($H39*$I39,0.05),"")</f>
        <v/>
      </c>
      <c r="K39" s="196"/>
      <c r="L39" s="238"/>
      <c r="M39" s="220" t="str">
        <f>IF(COUNT(K39),MROUND($K39*$L39,0.05)," ")</f>
        <v xml:space="preserve"> </v>
      </c>
      <c r="N39" s="234" t="str">
        <f>IF(COUNT(E39,H39,K39),MROUND($G39+J39+M39,0.05)," ")</f>
        <v xml:space="preserve"> </v>
      </c>
    </row>
    <row r="40" spans="2:14" ht="24.95" customHeight="1" x14ac:dyDescent="0.2">
      <c r="B40" s="176" t="s">
        <v>73</v>
      </c>
      <c r="C40" s="180"/>
      <c r="D40" s="178"/>
      <c r="E40" s="195"/>
      <c r="F40" s="214"/>
      <c r="G40" s="219" t="str">
        <f>IF(COUNT(E40),MROUND($E40*$F40,0.05),"")</f>
        <v/>
      </c>
      <c r="H40" s="195"/>
      <c r="I40" s="214"/>
      <c r="J40" s="219" t="str">
        <f>IF(COUNT(H40),MROUND($H40*$I40,0.05),"")</f>
        <v/>
      </c>
      <c r="K40" s="195"/>
      <c r="L40" s="240"/>
      <c r="M40" s="219" t="str">
        <f>IF(COUNT(K40),MROUND($K40*$L40,0.05)," ")</f>
        <v xml:space="preserve"> </v>
      </c>
      <c r="N40" s="233" t="str">
        <f>IF(COUNT(E40,H40,K40),MROUND($G40+J40+M40,0.05)," ")</f>
        <v xml:space="preserve"> </v>
      </c>
    </row>
    <row r="41" spans="2:14" s="124" customFormat="1" ht="5.0999999999999996" customHeight="1" x14ac:dyDescent="0.2">
      <c r="B41" s="10"/>
      <c r="C41" s="12"/>
      <c r="D41" s="12"/>
      <c r="E41" s="133"/>
      <c r="F41" s="134"/>
      <c r="G41" s="135" t="str">
        <f>IF(COUNT(E41),(FLOOR(SUM($E41*$F41),0.05))," ")</f>
        <v xml:space="preserve"> </v>
      </c>
      <c r="H41" s="136"/>
      <c r="I41" s="134"/>
      <c r="J41" s="137" t="str">
        <f>IF(COUNT(H41),(FLOOR(SUM($H41*$I41),0.05))," ")</f>
        <v xml:space="preserve"> </v>
      </c>
      <c r="K41" s="136"/>
      <c r="L41" s="138"/>
      <c r="M41" s="137" t="str">
        <f>IF(COUNT(K41),(FLOOR(SUM($K41*$L41),0.05))," ")</f>
        <v xml:space="preserve"> </v>
      </c>
      <c r="N41" s="197"/>
    </row>
    <row r="42" spans="2:14" ht="26.1" customHeight="1" x14ac:dyDescent="0.2">
      <c r="B42" s="139"/>
      <c r="C42" s="328"/>
      <c r="D42" s="327" t="s">
        <v>130</v>
      </c>
      <c r="E42" s="226">
        <f>IF(COUNT(E19:E40),SUM(E19:E40),0)</f>
        <v>0</v>
      </c>
      <c r="F42" s="181" t="s">
        <v>143</v>
      </c>
      <c r="G42" s="227">
        <f>SUM(G19:G40)</f>
        <v>0</v>
      </c>
      <c r="H42" s="228">
        <f>IF(COUNT(H19:H40),SUM(H19:H40),0)</f>
        <v>0</v>
      </c>
      <c r="I42" s="181" t="s">
        <v>144</v>
      </c>
      <c r="J42" s="227">
        <f>SUM(J19:J40)</f>
        <v>0</v>
      </c>
      <c r="K42" s="228">
        <f>IF(COUNT(K19:K40),SUM(K19:K40),0)</f>
        <v>0</v>
      </c>
      <c r="L42" s="181" t="s">
        <v>145</v>
      </c>
      <c r="M42" s="227">
        <f>SUM(M19:M40)</f>
        <v>0</v>
      </c>
      <c r="N42" s="225">
        <f>SUM(N19:N40)</f>
        <v>0</v>
      </c>
    </row>
    <row r="43" spans="2:14" ht="9.9499999999999993" customHeight="1" x14ac:dyDescent="0.2">
      <c r="B43" s="10"/>
      <c r="C43" s="11"/>
      <c r="D43" s="12"/>
      <c r="E43" s="13"/>
      <c r="F43" s="14"/>
      <c r="G43" s="15"/>
      <c r="H43" s="16"/>
      <c r="I43" s="17"/>
      <c r="J43" s="15"/>
      <c r="K43" s="16"/>
      <c r="L43" s="17"/>
      <c r="M43" s="15"/>
      <c r="N43" s="18"/>
    </row>
    <row r="44" spans="2:14" ht="35.1" customHeight="1" x14ac:dyDescent="0.2">
      <c r="B44" s="21"/>
      <c r="C44" s="11"/>
      <c r="D44" s="12"/>
      <c r="E44" s="13"/>
      <c r="F44" s="14"/>
      <c r="G44" s="22"/>
      <c r="H44" s="22"/>
      <c r="I44" s="17"/>
      <c r="J44" s="15"/>
      <c r="K44" s="16"/>
      <c r="L44" s="125" t="s">
        <v>147</v>
      </c>
      <c r="M44" s="437">
        <f>N42-N15</f>
        <v>0</v>
      </c>
      <c r="N44" s="438"/>
    </row>
    <row r="45" spans="2:14" s="123" customFormat="1" ht="7.5" customHeight="1" x14ac:dyDescent="0.2">
      <c r="B45" s="144"/>
      <c r="C45" s="145"/>
      <c r="D45" s="146"/>
      <c r="E45" s="147"/>
      <c r="F45" s="148"/>
      <c r="G45" s="149"/>
      <c r="H45" s="149"/>
      <c r="I45" s="150"/>
      <c r="J45" s="151"/>
      <c r="K45" s="152"/>
      <c r="L45" s="153"/>
      <c r="M45" s="154"/>
      <c r="N45" s="155"/>
    </row>
    <row r="46" spans="2:14" s="123" customFormat="1" ht="3" customHeight="1" x14ac:dyDescent="0.2">
      <c r="B46" s="141"/>
      <c r="C46" s="11"/>
      <c r="D46" s="12"/>
      <c r="E46" s="13"/>
      <c r="F46" s="14"/>
      <c r="G46" s="124"/>
      <c r="H46" s="124"/>
      <c r="I46" s="17"/>
      <c r="J46" s="15"/>
      <c r="K46" s="16"/>
      <c r="L46" s="140"/>
      <c r="M46" s="142"/>
      <c r="N46" s="143"/>
    </row>
    <row r="47" spans="2:14" s="191" customFormat="1" ht="20.45" customHeight="1" x14ac:dyDescent="0.2">
      <c r="B47" s="182" t="s">
        <v>132</v>
      </c>
      <c r="C47" s="11"/>
      <c r="D47" s="183"/>
      <c r="E47" s="184"/>
      <c r="F47" s="185"/>
      <c r="G47" s="186"/>
      <c r="H47" s="186"/>
      <c r="I47" s="185"/>
      <c r="J47" s="187"/>
      <c r="K47" s="185"/>
      <c r="L47" s="188"/>
      <c r="M47" s="189"/>
      <c r="N47" s="190"/>
    </row>
    <row r="48" spans="2:14" ht="48.95" customHeight="1" x14ac:dyDescent="0.2">
      <c r="B48" s="156" t="s">
        <v>133</v>
      </c>
      <c r="C48" s="28"/>
      <c r="D48" s="28"/>
      <c r="E48" s="28"/>
      <c r="F48" s="28"/>
      <c r="G48" s="28"/>
      <c r="I48" s="407" t="s">
        <v>278</v>
      </c>
      <c r="J48" s="407"/>
      <c r="K48" s="407"/>
      <c r="L48" s="443" t="s">
        <v>277</v>
      </c>
      <c r="M48" s="443"/>
      <c r="N48" s="357" t="e">
        <f>M44/(L6+L7)</f>
        <v>#DIV/0!</v>
      </c>
    </row>
    <row r="49" spans="2:14" s="123" customFormat="1" ht="0.95" customHeight="1" x14ac:dyDescent="0.2">
      <c r="B49" s="141"/>
      <c r="C49" s="11"/>
      <c r="D49" s="12"/>
      <c r="E49" s="13"/>
      <c r="F49" s="14"/>
      <c r="G49" s="124"/>
      <c r="H49" s="124"/>
      <c r="I49" s="17"/>
      <c r="J49" s="15"/>
      <c r="K49" s="16"/>
      <c r="L49" s="140"/>
      <c r="M49" s="142"/>
      <c r="N49" s="143"/>
    </row>
    <row r="50" spans="2:14" ht="35.1" customHeight="1" x14ac:dyDescent="0.2">
      <c r="B50" s="429" t="s">
        <v>124</v>
      </c>
      <c r="C50" s="430"/>
      <c r="D50" s="427"/>
      <c r="E50" s="428"/>
      <c r="F50" s="428"/>
      <c r="G50" s="428"/>
      <c r="H50" s="22"/>
      <c r="I50" s="19" t="s">
        <v>146</v>
      </c>
      <c r="J50" s="424"/>
      <c r="K50" s="425"/>
      <c r="L50" s="425"/>
      <c r="M50" s="425"/>
      <c r="N50" s="426"/>
    </row>
    <row r="51" spans="2:14" ht="7.5" customHeight="1" thickBot="1" x14ac:dyDescent="0.25"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5"/>
    </row>
    <row r="52" spans="2:14" ht="13.5" thickTop="1" x14ac:dyDescent="0.2"/>
  </sheetData>
  <sheetProtection algorithmName="SHA-512" hashValue="bj8EnZbeQyQE7GxOy+fVDPMPqmBpgFAjyluTUA53d5V0ex4WWucetzmiFmNJicKSzf1TxOv5pm06O0gGIuey5g==" saltValue="oZ3lipHZkJPa4DQm+w1vjw==" spinCount="100000" sheet="1" selectLockedCells="1"/>
  <mergeCells count="24">
    <mergeCell ref="J50:N50"/>
    <mergeCell ref="D50:G50"/>
    <mergeCell ref="B50:C50"/>
    <mergeCell ref="B12:B13"/>
    <mergeCell ref="C12:F13"/>
    <mergeCell ref="G12:H13"/>
    <mergeCell ref="C14:G14"/>
    <mergeCell ref="H14:J14"/>
    <mergeCell ref="B17:D17"/>
    <mergeCell ref="M44:N44"/>
    <mergeCell ref="E17:I17"/>
    <mergeCell ref="J17:L17"/>
    <mergeCell ref="L48:M48"/>
    <mergeCell ref="B3:N3"/>
    <mergeCell ref="B6:B7"/>
    <mergeCell ref="C8:F9"/>
    <mergeCell ref="C10:F11"/>
    <mergeCell ref="G8:H9"/>
    <mergeCell ref="G10:H11"/>
    <mergeCell ref="I48:K48"/>
    <mergeCell ref="B10:B11"/>
    <mergeCell ref="F5:K5"/>
    <mergeCell ref="B8:B9"/>
    <mergeCell ref="C6:H7"/>
  </mergeCells>
  <phoneticPr fontId="18" type="noConversion"/>
  <pageMargins left="0.59055118110236227" right="0.39370078740157483" top="0.78740157480314965" bottom="0.59055118110236227" header="0.78740157480314965" footer="0.39370078740157483"/>
  <pageSetup paperSize="9" scale="61" orientation="portrait" blackAndWhite="1" r:id="rId1"/>
  <headerFooter>
    <oddFooter xml:space="preserve">&amp;L&amp;11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A1:AK1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31" sqref="E31"/>
    </sheetView>
  </sheetViews>
  <sheetFormatPr baseColWidth="10" defaultColWidth="10.85546875" defaultRowHeight="12.75" x14ac:dyDescent="0.2"/>
  <cols>
    <col min="1" max="1" width="10.85546875" style="296"/>
    <col min="2" max="2" width="18.85546875" style="296" bestFit="1" customWidth="1"/>
    <col min="3" max="3" width="17" style="296" bestFit="1" customWidth="1"/>
    <col min="4" max="4" width="24.140625" style="296" bestFit="1" customWidth="1"/>
    <col min="5" max="5" width="10.85546875" style="296"/>
    <col min="6" max="6" width="13.5703125" style="296" bestFit="1" customWidth="1"/>
    <col min="7" max="7" width="1.85546875" style="296" customWidth="1"/>
    <col min="8" max="8" width="10.85546875" style="296"/>
    <col min="9" max="9" width="2.42578125" style="296" customWidth="1"/>
    <col min="10" max="10" width="10.85546875" style="296"/>
    <col min="11" max="11" width="22.85546875" style="296" bestFit="1" customWidth="1"/>
    <col min="12" max="12" width="2.5703125" style="296" customWidth="1"/>
    <col min="13" max="13" width="2.42578125" style="296" customWidth="1"/>
    <col min="14" max="14" width="15.140625" style="296" customWidth="1"/>
    <col min="15" max="17" width="2.5703125" style="296" customWidth="1"/>
    <col min="18" max="19" width="13.140625" style="296" bestFit="1" customWidth="1"/>
    <col min="20" max="20" width="2.140625" style="296" customWidth="1"/>
    <col min="21" max="21" width="10.85546875" style="296"/>
    <col min="22" max="22" width="8.42578125" style="296" bestFit="1" customWidth="1"/>
    <col min="23" max="23" width="12.7109375" style="296" bestFit="1" customWidth="1"/>
    <col min="24" max="26" width="10.85546875" style="296"/>
    <col min="27" max="28" width="2.85546875" style="296" customWidth="1"/>
    <col min="29" max="29" width="2.7109375" style="296" customWidth="1"/>
    <col min="30" max="30" width="25.5703125" style="296" bestFit="1" customWidth="1"/>
    <col min="31" max="31" width="17.85546875" style="296" bestFit="1" customWidth="1"/>
    <col min="32" max="32" width="20.140625" style="296" bestFit="1" customWidth="1"/>
    <col min="33" max="33" width="2.140625" style="296" customWidth="1"/>
    <col min="34" max="34" width="10.85546875" style="296"/>
    <col min="35" max="35" width="2.5703125" style="296" customWidth="1"/>
    <col min="36" max="16384" width="10.85546875" style="296"/>
  </cols>
  <sheetData>
    <row r="1" spans="1:37" s="297" customFormat="1" x14ac:dyDescent="0.2">
      <c r="A1" s="291" t="s">
        <v>160</v>
      </c>
      <c r="B1" s="292" t="s">
        <v>161</v>
      </c>
      <c r="C1" s="292" t="s">
        <v>162</v>
      </c>
      <c r="D1" s="292" t="s">
        <v>163</v>
      </c>
      <c r="E1" s="292" t="s">
        <v>218</v>
      </c>
      <c r="F1" s="292" t="s">
        <v>165</v>
      </c>
      <c r="G1" s="291" t="s">
        <v>166</v>
      </c>
      <c r="H1" s="292" t="s">
        <v>167</v>
      </c>
      <c r="I1" s="292" t="s">
        <v>168</v>
      </c>
      <c r="J1" s="292" t="s">
        <v>219</v>
      </c>
      <c r="K1" s="292" t="s">
        <v>169</v>
      </c>
      <c r="L1" s="291" t="s">
        <v>170</v>
      </c>
      <c r="M1" s="291" t="s">
        <v>171</v>
      </c>
      <c r="N1" s="292" t="s">
        <v>172</v>
      </c>
      <c r="O1" s="291" t="s">
        <v>173</v>
      </c>
      <c r="P1" s="291" t="s">
        <v>174</v>
      </c>
      <c r="Q1" s="292" t="s">
        <v>175</v>
      </c>
      <c r="R1" s="292" t="s">
        <v>220</v>
      </c>
      <c r="S1" s="292" t="s">
        <v>177</v>
      </c>
      <c r="T1" s="291" t="s">
        <v>178</v>
      </c>
      <c r="U1" s="292" t="s">
        <v>179</v>
      </c>
      <c r="V1" s="292" t="s">
        <v>180</v>
      </c>
      <c r="W1" s="292" t="s">
        <v>181</v>
      </c>
      <c r="X1" s="292" t="s">
        <v>182</v>
      </c>
      <c r="Y1" s="292" t="s">
        <v>183</v>
      </c>
      <c r="Z1" s="292" t="s">
        <v>184</v>
      </c>
      <c r="AA1" s="291" t="s">
        <v>185</v>
      </c>
      <c r="AB1" s="291" t="s">
        <v>186</v>
      </c>
      <c r="AC1" s="291" t="s">
        <v>187</v>
      </c>
      <c r="AD1" s="292" t="s">
        <v>188</v>
      </c>
      <c r="AE1" s="292" t="s">
        <v>189</v>
      </c>
      <c r="AF1" s="292" t="s">
        <v>190</v>
      </c>
      <c r="AG1" s="291" t="s">
        <v>191</v>
      </c>
      <c r="AH1" s="292" t="s">
        <v>192</v>
      </c>
      <c r="AI1" s="292" t="s">
        <v>193</v>
      </c>
      <c r="AJ1" s="295"/>
      <c r="AK1" s="295"/>
    </row>
    <row r="2" spans="1:37" s="299" customFormat="1" x14ac:dyDescent="0.2">
      <c r="A2" s="298" t="s">
        <v>194</v>
      </c>
      <c r="B2" s="298" t="s">
        <v>221</v>
      </c>
      <c r="C2" s="298" t="s">
        <v>222</v>
      </c>
      <c r="D2" s="298" t="s">
        <v>223</v>
      </c>
      <c r="E2" s="298" t="s">
        <v>224</v>
      </c>
      <c r="F2" s="298" t="s">
        <v>225</v>
      </c>
      <c r="G2" s="298" t="s">
        <v>198</v>
      </c>
      <c r="H2" s="298" t="s">
        <v>226</v>
      </c>
      <c r="I2" s="298" t="s">
        <v>199</v>
      </c>
      <c r="J2" s="298" t="s">
        <v>227</v>
      </c>
      <c r="K2" s="298" t="s">
        <v>228</v>
      </c>
      <c r="L2" s="298" t="s">
        <v>200</v>
      </c>
      <c r="M2" s="298" t="s">
        <v>201</v>
      </c>
      <c r="N2" s="298" t="s">
        <v>229</v>
      </c>
      <c r="O2" s="298" t="s">
        <v>202</v>
      </c>
      <c r="P2" s="298" t="s">
        <v>203</v>
      </c>
      <c r="Q2" s="298" t="s">
        <v>204</v>
      </c>
      <c r="R2" s="298" t="s">
        <v>230</v>
      </c>
      <c r="S2" s="298" t="s">
        <v>231</v>
      </c>
      <c r="T2" s="298" t="s">
        <v>205</v>
      </c>
      <c r="U2" s="298" t="s">
        <v>232</v>
      </c>
      <c r="V2" s="298" t="s">
        <v>206</v>
      </c>
      <c r="W2" s="298" t="s">
        <v>233</v>
      </c>
      <c r="X2" s="298" t="s">
        <v>234</v>
      </c>
      <c r="Y2" s="298" t="s">
        <v>235</v>
      </c>
      <c r="Z2" s="298" t="s">
        <v>236</v>
      </c>
      <c r="AA2" s="298" t="s">
        <v>208</v>
      </c>
      <c r="AB2" s="298" t="s">
        <v>209</v>
      </c>
      <c r="AC2" s="298" t="s">
        <v>210</v>
      </c>
      <c r="AD2" s="298" t="s">
        <v>237</v>
      </c>
      <c r="AE2" s="298" t="s">
        <v>238</v>
      </c>
      <c r="AF2" s="298" t="s">
        <v>239</v>
      </c>
      <c r="AG2" s="298" t="s">
        <v>213</v>
      </c>
      <c r="AH2" s="298" t="s">
        <v>240</v>
      </c>
      <c r="AI2" s="298" t="s">
        <v>214</v>
      </c>
      <c r="AJ2" s="295"/>
      <c r="AK2" s="295"/>
    </row>
    <row r="3" spans="1:37" ht="5.0999999999999996" customHeight="1" x14ac:dyDescent="0.2"/>
    <row r="4" spans="1:37" s="297" customFormat="1" x14ac:dyDescent="0.2">
      <c r="A4" s="293" t="s">
        <v>160</v>
      </c>
      <c r="B4" s="294" t="s">
        <v>161</v>
      </c>
      <c r="C4" s="294" t="s">
        <v>162</v>
      </c>
      <c r="D4" s="294" t="s">
        <v>163</v>
      </c>
      <c r="E4" s="294" t="s">
        <v>164</v>
      </c>
      <c r="F4" s="294" t="s">
        <v>165</v>
      </c>
      <c r="G4" s="293" t="s">
        <v>166</v>
      </c>
      <c r="H4" s="294" t="s">
        <v>167</v>
      </c>
      <c r="I4" s="293" t="s">
        <v>168</v>
      </c>
      <c r="J4" s="294" t="s">
        <v>153</v>
      </c>
      <c r="K4" s="294" t="s">
        <v>169</v>
      </c>
      <c r="L4" s="293" t="s">
        <v>170</v>
      </c>
      <c r="M4" s="293" t="s">
        <v>171</v>
      </c>
      <c r="N4" s="294" t="s">
        <v>172</v>
      </c>
      <c r="O4" s="293" t="s">
        <v>173</v>
      </c>
      <c r="P4" s="293" t="s">
        <v>174</v>
      </c>
      <c r="Q4" s="293" t="s">
        <v>175</v>
      </c>
      <c r="R4" s="294" t="s">
        <v>176</v>
      </c>
      <c r="S4" s="294" t="s">
        <v>177</v>
      </c>
      <c r="T4" s="293" t="s">
        <v>178</v>
      </c>
      <c r="U4" s="294" t="s">
        <v>179</v>
      </c>
      <c r="V4" s="293" t="s">
        <v>180</v>
      </c>
      <c r="W4" s="294" t="s">
        <v>181</v>
      </c>
      <c r="X4" s="294" t="s">
        <v>182</v>
      </c>
      <c r="Y4" s="294" t="s">
        <v>183</v>
      </c>
      <c r="Z4" s="294" t="s">
        <v>184</v>
      </c>
      <c r="AA4" s="293" t="s">
        <v>185</v>
      </c>
      <c r="AB4" s="293" t="s">
        <v>186</v>
      </c>
      <c r="AC4" s="293" t="s">
        <v>187</v>
      </c>
      <c r="AD4" s="294" t="s">
        <v>188</v>
      </c>
      <c r="AE4" s="294" t="s">
        <v>189</v>
      </c>
      <c r="AF4" s="294" t="s">
        <v>190</v>
      </c>
      <c r="AG4" s="293" t="s">
        <v>191</v>
      </c>
      <c r="AH4" s="294" t="s">
        <v>192</v>
      </c>
      <c r="AI4" s="293" t="s">
        <v>193</v>
      </c>
      <c r="AJ4" s="295"/>
      <c r="AK4" s="295"/>
    </row>
    <row r="5" spans="1:37" s="350" customFormat="1" ht="12" x14ac:dyDescent="0.2">
      <c r="A5" s="342" t="s">
        <v>194</v>
      </c>
      <c r="B5" s="343" t="s">
        <v>195</v>
      </c>
      <c r="C5" s="344" t="s">
        <v>196</v>
      </c>
      <c r="D5" s="342" t="s">
        <v>241</v>
      </c>
      <c r="E5" s="343" t="s">
        <v>197</v>
      </c>
      <c r="F5" s="343">
        <v>18</v>
      </c>
      <c r="G5" s="342" t="s">
        <v>198</v>
      </c>
      <c r="H5" s="343">
        <v>1</v>
      </c>
      <c r="I5" s="342" t="s">
        <v>199</v>
      </c>
      <c r="J5" s="343">
        <v>19</v>
      </c>
      <c r="K5" s="343">
        <v>4</v>
      </c>
      <c r="L5" s="342" t="s">
        <v>200</v>
      </c>
      <c r="M5" s="342" t="s">
        <v>201</v>
      </c>
      <c r="N5" s="345" t="s">
        <v>253</v>
      </c>
      <c r="O5" s="342" t="s">
        <v>202</v>
      </c>
      <c r="P5" s="342" t="s">
        <v>203</v>
      </c>
      <c r="Q5" s="342" t="s">
        <v>204</v>
      </c>
      <c r="R5" s="343">
        <v>6</v>
      </c>
      <c r="S5" s="346" t="s">
        <v>260</v>
      </c>
      <c r="T5" s="342" t="s">
        <v>205</v>
      </c>
      <c r="U5" s="343" t="s">
        <v>246</v>
      </c>
      <c r="V5" s="342" t="s">
        <v>206</v>
      </c>
      <c r="W5" s="347" t="s">
        <v>247</v>
      </c>
      <c r="X5" s="343">
        <v>2</v>
      </c>
      <c r="Y5" s="343">
        <v>20</v>
      </c>
      <c r="Z5" s="348" t="s">
        <v>207</v>
      </c>
      <c r="AA5" s="342" t="s">
        <v>208</v>
      </c>
      <c r="AB5" s="342" t="s">
        <v>209</v>
      </c>
      <c r="AC5" s="342" t="s">
        <v>210</v>
      </c>
      <c r="AD5" s="343" t="s">
        <v>211</v>
      </c>
      <c r="AE5" s="343" t="s">
        <v>212</v>
      </c>
      <c r="AF5" s="343">
        <v>21</v>
      </c>
      <c r="AG5" s="342" t="s">
        <v>213</v>
      </c>
      <c r="AH5" s="343">
        <v>3</v>
      </c>
      <c r="AI5" s="342" t="s">
        <v>214</v>
      </c>
      <c r="AJ5" s="349"/>
      <c r="AK5" s="349"/>
    </row>
    <row r="6" spans="1:37" s="300" customFormat="1" x14ac:dyDescent="0.2">
      <c r="A6" s="295" t="s">
        <v>215</v>
      </c>
      <c r="B6" s="295" t="s">
        <v>159</v>
      </c>
      <c r="C6" s="300" t="str">
        <f>IF(ISBLANK('Gesuch Bewirtschaft. steile PW'!$E$21),IF(ISBLANK('Gesuch Bewirtschaft. steile PW'!$E$22),IF(ISBLANK('Gesuch Bewirtschaft. steile PW'!$E$23),"KEIN SKS gewählt","Yarder"),"Konventioneller Seilkran"),"Mobilseilkran")</f>
        <v>KEIN SKS gewählt</v>
      </c>
      <c r="D6" s="297" t="s">
        <v>242</v>
      </c>
      <c r="E6" s="301"/>
      <c r="F6" s="341">
        <f>'Gesuch Bewirtschaft. steile PW'!$I$43</f>
        <v>0</v>
      </c>
      <c r="G6" s="295"/>
      <c r="H6" s="302">
        <f ca="1">'Gesuch Bewirtschaft. steile PW'!$L$5</f>
        <v>2023</v>
      </c>
      <c r="J6" s="303">
        <f ca="1">'Gesuch Bewirtschaft. steile PW'!$J$54</f>
        <v>45014</v>
      </c>
      <c r="K6" s="304">
        <f>'Gesuch Bewirtschaft. steile PW'!$D$55</f>
        <v>0</v>
      </c>
      <c r="L6" s="295"/>
      <c r="M6" s="295"/>
      <c r="N6" s="305" t="s">
        <v>248</v>
      </c>
      <c r="O6" s="295"/>
      <c r="P6" s="295"/>
      <c r="Q6" s="295"/>
      <c r="R6" s="337">
        <f>holznutzung</f>
        <v>0</v>
      </c>
      <c r="S6" s="340">
        <f>'Gesuch Bewirtschaft. steile PW'!$I$33</f>
        <v>0</v>
      </c>
      <c r="U6" s="339">
        <f>'Gesuch Bewirtschaft. steile PW'!$G$14</f>
        <v>0</v>
      </c>
      <c r="V6" s="295"/>
      <c r="W6" s="338">
        <f>S6</f>
        <v>0</v>
      </c>
      <c r="X6" s="306">
        <f>'Gesuch Bewirtschaft. steile PW'!$L$6</f>
        <v>0</v>
      </c>
      <c r="Y6" s="307">
        <f>'Gesuch Bewirtschaft. steile PW'!$G$49</f>
        <v>0</v>
      </c>
      <c r="Z6" s="305" t="s">
        <v>256</v>
      </c>
      <c r="AA6" s="295"/>
      <c r="AB6" s="295"/>
      <c r="AC6" s="295"/>
      <c r="AD6" s="308" t="s">
        <v>216</v>
      </c>
      <c r="AE6" s="297" t="s">
        <v>217</v>
      </c>
      <c r="AF6" s="313" t="str">
        <f>'Gesuch Bewirtschaft. steile PW'!$J$60</f>
        <v>3637  0  80030</v>
      </c>
      <c r="AG6" s="295"/>
      <c r="AH6" s="313">
        <f>'Gesuch Bewirtschaft. steile PW'!$G$5</f>
        <v>0</v>
      </c>
      <c r="AI6" s="295"/>
      <c r="AJ6" s="295"/>
      <c r="AK6" s="295"/>
    </row>
    <row r="7" spans="1:37" s="300" customFormat="1" x14ac:dyDescent="0.2">
      <c r="A7" s="295" t="s">
        <v>215</v>
      </c>
      <c r="B7" s="295" t="s">
        <v>159</v>
      </c>
      <c r="C7" s="300" t="str">
        <f>IF(ISBLANK('Gesuch Bewirtschaft. steile PW'!$E$21),IF(ISBLANK('Gesuch Bewirtschaft. steile PW'!$E$22),IF(ISBLANK('Gesuch Bewirtschaft. steile PW'!$E$23),"KEIN SKS gewählt","Yarder"),"Konventioneller Seilkran"),"Mobilseilkran")</f>
        <v>KEIN SKS gewählt</v>
      </c>
      <c r="D7" s="297" t="s">
        <v>243</v>
      </c>
      <c r="E7" s="301"/>
      <c r="F7" s="341">
        <f>'Gesuch Bewirtschaft. steile PW'!$I$43</f>
        <v>0</v>
      </c>
      <c r="G7" s="295"/>
      <c r="H7" s="302">
        <f ca="1">'Gesuch Bewirtschaft. steile PW'!$L$5</f>
        <v>2023</v>
      </c>
      <c r="J7" s="303">
        <f ca="1">'Gesuch Bewirtschaft. steile PW'!$J$54</f>
        <v>45014</v>
      </c>
      <c r="K7" s="304">
        <f>'Gesuch Bewirtschaft. steile PW'!$D$55</f>
        <v>0</v>
      </c>
      <c r="L7" s="295"/>
      <c r="M7" s="295"/>
      <c r="N7" s="305" t="s">
        <v>248</v>
      </c>
      <c r="O7" s="295"/>
      <c r="P7" s="295"/>
      <c r="Q7" s="295"/>
      <c r="R7" s="337">
        <f>holznutzung</f>
        <v>0</v>
      </c>
      <c r="S7" s="340">
        <f>'Gesuch Bewirtschaft. steile PW'!$I37</f>
        <v>0</v>
      </c>
      <c r="U7" s="339">
        <v>0</v>
      </c>
      <c r="V7" s="295"/>
      <c r="W7" s="338">
        <f t="shared" ref="W7:W10" si="0">S7</f>
        <v>0</v>
      </c>
      <c r="X7" s="306">
        <f>'Gesuch Bewirtschaft. steile PW'!$L$6</f>
        <v>0</v>
      </c>
      <c r="Y7" s="307">
        <f>'Gesuch Bewirtschaft. steile PW'!$G$49</f>
        <v>0</v>
      </c>
      <c r="Z7" s="305" t="s">
        <v>256</v>
      </c>
      <c r="AA7" s="295"/>
      <c r="AB7" s="295"/>
      <c r="AC7" s="295"/>
      <c r="AD7" s="308" t="s">
        <v>216</v>
      </c>
      <c r="AE7" s="297" t="s">
        <v>217</v>
      </c>
      <c r="AF7" s="313" t="str">
        <f>'Gesuch Bewirtschaft. steile PW'!$J$60</f>
        <v>3637  0  80030</v>
      </c>
      <c r="AG7" s="295"/>
      <c r="AH7" s="313">
        <f>'Gesuch Bewirtschaft. steile PW'!$G$5</f>
        <v>0</v>
      </c>
      <c r="AI7" s="295"/>
      <c r="AJ7" s="295"/>
      <c r="AK7" s="295"/>
    </row>
    <row r="8" spans="1:37" s="300" customFormat="1" x14ac:dyDescent="0.2">
      <c r="A8" s="295" t="s">
        <v>215</v>
      </c>
      <c r="B8" s="295" t="s">
        <v>159</v>
      </c>
      <c r="C8" s="300" t="str">
        <f>IF(ISBLANK('Gesuch Bewirtschaft. steile PW'!$E$21),IF(ISBLANK('Gesuch Bewirtschaft. steile PW'!$E$22),IF(ISBLANK('Gesuch Bewirtschaft. steile PW'!$E$23),"KEIN SKS gewählt","Yarder"),"Konventioneller Seilkran"),"Mobilseilkran")</f>
        <v>KEIN SKS gewählt</v>
      </c>
      <c r="D8" s="297" t="s">
        <v>244</v>
      </c>
      <c r="E8" s="301"/>
      <c r="F8" s="341">
        <f>'Gesuch Bewirtschaft. steile PW'!$I$43</f>
        <v>0</v>
      </c>
      <c r="G8" s="295"/>
      <c r="H8" s="302">
        <f ca="1">'Gesuch Bewirtschaft. steile PW'!$L$5</f>
        <v>2023</v>
      </c>
      <c r="J8" s="303">
        <f ca="1">'Gesuch Bewirtschaft. steile PW'!$J$54</f>
        <v>45014</v>
      </c>
      <c r="K8" s="304">
        <f>'Gesuch Bewirtschaft. steile PW'!$D$55</f>
        <v>0</v>
      </c>
      <c r="L8" s="295"/>
      <c r="M8" s="295"/>
      <c r="N8" s="305" t="s">
        <v>248</v>
      </c>
      <c r="O8" s="295"/>
      <c r="P8" s="295"/>
      <c r="Q8" s="295"/>
      <c r="R8" s="337">
        <f>holznutzung</f>
        <v>0</v>
      </c>
      <c r="S8" s="340">
        <f>'Gesuch Bewirtschaft. steile PW'!$I38</f>
        <v>0</v>
      </c>
      <c r="U8" s="339">
        <v>0</v>
      </c>
      <c r="V8" s="295"/>
      <c r="W8" s="338">
        <f t="shared" si="0"/>
        <v>0</v>
      </c>
      <c r="X8" s="306">
        <f>'Gesuch Bewirtschaft. steile PW'!$L$6</f>
        <v>0</v>
      </c>
      <c r="Y8" s="307">
        <f>'Gesuch Bewirtschaft. steile PW'!$G$49</f>
        <v>0</v>
      </c>
      <c r="Z8" s="305" t="s">
        <v>256</v>
      </c>
      <c r="AA8" s="295"/>
      <c r="AB8" s="295"/>
      <c r="AC8" s="295"/>
      <c r="AD8" s="308" t="s">
        <v>216</v>
      </c>
      <c r="AE8" s="297" t="s">
        <v>217</v>
      </c>
      <c r="AF8" s="313" t="str">
        <f>'Gesuch Bewirtschaft. steile PW'!$J$60</f>
        <v>3637  0  80030</v>
      </c>
      <c r="AG8" s="295"/>
      <c r="AH8" s="313">
        <f>'Gesuch Bewirtschaft. steile PW'!$G$5</f>
        <v>0</v>
      </c>
      <c r="AI8" s="295"/>
      <c r="AJ8" s="295"/>
      <c r="AK8" s="295"/>
    </row>
    <row r="9" spans="1:37" s="300" customFormat="1" x14ac:dyDescent="0.2">
      <c r="A9" s="295" t="s">
        <v>215</v>
      </c>
      <c r="B9" s="295" t="s">
        <v>159</v>
      </c>
      <c r="C9" s="300" t="str">
        <f>IF(ISBLANK('Gesuch Bewirtschaft. steile PW'!$E$21),IF(ISBLANK('Gesuch Bewirtschaft. steile PW'!$E$22),IF(ISBLANK('Gesuch Bewirtschaft. steile PW'!$E$23),"KEIN SKS gewählt","Yarder"),"Konventioneller Seilkran"),"Mobilseilkran")</f>
        <v>KEIN SKS gewählt</v>
      </c>
      <c r="D9" s="297" t="s">
        <v>28</v>
      </c>
      <c r="E9" s="301"/>
      <c r="F9" s="341">
        <f>'Gesuch Bewirtschaft. steile PW'!$I$43</f>
        <v>0</v>
      </c>
      <c r="G9" s="295"/>
      <c r="H9" s="302">
        <f ca="1">'Gesuch Bewirtschaft. steile PW'!$L$5</f>
        <v>2023</v>
      </c>
      <c r="J9" s="303">
        <f ca="1">'Gesuch Bewirtschaft. steile PW'!$J$54</f>
        <v>45014</v>
      </c>
      <c r="K9" s="304">
        <f>'Gesuch Bewirtschaft. steile PW'!$D$55</f>
        <v>0</v>
      </c>
      <c r="L9" s="295"/>
      <c r="M9" s="295"/>
      <c r="N9" s="305" t="s">
        <v>248</v>
      </c>
      <c r="O9" s="295"/>
      <c r="P9" s="295"/>
      <c r="Q9" s="295"/>
      <c r="R9" s="337">
        <f>holznutzung</f>
        <v>0</v>
      </c>
      <c r="S9" s="340">
        <f>'Gesuch Bewirtschaft. steile PW'!$I39</f>
        <v>0</v>
      </c>
      <c r="U9" s="339">
        <v>0</v>
      </c>
      <c r="V9" s="295"/>
      <c r="W9" s="338">
        <f t="shared" si="0"/>
        <v>0</v>
      </c>
      <c r="X9" s="306">
        <f>'Gesuch Bewirtschaft. steile PW'!$L$6</f>
        <v>0</v>
      </c>
      <c r="Y9" s="307">
        <f>'Gesuch Bewirtschaft. steile PW'!$G$49</f>
        <v>0</v>
      </c>
      <c r="Z9" s="305" t="s">
        <v>256</v>
      </c>
      <c r="AA9" s="295"/>
      <c r="AB9" s="295"/>
      <c r="AC9" s="295"/>
      <c r="AD9" s="308" t="s">
        <v>216</v>
      </c>
      <c r="AE9" s="297" t="s">
        <v>217</v>
      </c>
      <c r="AF9" s="313" t="str">
        <f>'Gesuch Bewirtschaft. steile PW'!$J$60</f>
        <v>3637  0  80030</v>
      </c>
      <c r="AG9" s="295"/>
      <c r="AH9" s="313">
        <f>'Gesuch Bewirtschaft. steile PW'!$G$5</f>
        <v>0</v>
      </c>
      <c r="AI9" s="295"/>
      <c r="AJ9" s="295"/>
      <c r="AK9" s="295"/>
    </row>
    <row r="10" spans="1:37" s="300" customFormat="1" x14ac:dyDescent="0.2">
      <c r="A10" s="295" t="s">
        <v>215</v>
      </c>
      <c r="B10" s="295" t="s">
        <v>159</v>
      </c>
      <c r="C10" s="300" t="str">
        <f>IF(ISBLANK('Gesuch Bewirtschaft. steile PW'!$E$21),IF(ISBLANK('Gesuch Bewirtschaft. steile PW'!$E$22),IF(ISBLANK('Gesuch Bewirtschaft. steile PW'!$E$23),"KEIN SKS gewählt","Yarder"),"Konventioneller Seilkran"),"Mobilseilkran")</f>
        <v>KEIN SKS gewählt</v>
      </c>
      <c r="D10" s="297" t="s">
        <v>21</v>
      </c>
      <c r="E10" s="301"/>
      <c r="F10" s="341">
        <f>'Gesuch Bewirtschaft. steile PW'!$I$43</f>
        <v>0</v>
      </c>
      <c r="G10" s="295"/>
      <c r="H10" s="302">
        <f ca="1">'Gesuch Bewirtschaft. steile PW'!$L$5</f>
        <v>2023</v>
      </c>
      <c r="J10" s="303">
        <f ca="1">'Gesuch Bewirtschaft. steile PW'!$J$54</f>
        <v>45014</v>
      </c>
      <c r="K10" s="304">
        <f>'Gesuch Bewirtschaft. steile PW'!$D$55</f>
        <v>0</v>
      </c>
      <c r="L10" s="295"/>
      <c r="M10" s="295"/>
      <c r="N10" s="305" t="s">
        <v>248</v>
      </c>
      <c r="O10" s="295"/>
      <c r="P10" s="295"/>
      <c r="Q10" s="295"/>
      <c r="R10" s="337">
        <f>holznutzung</f>
        <v>0</v>
      </c>
      <c r="S10" s="340">
        <f>'Gesuch Bewirtschaft. steile PW'!$I40</f>
        <v>0</v>
      </c>
      <c r="U10" s="339">
        <v>0</v>
      </c>
      <c r="V10" s="295"/>
      <c r="W10" s="338">
        <f t="shared" si="0"/>
        <v>0</v>
      </c>
      <c r="X10" s="306">
        <f>'Gesuch Bewirtschaft. steile PW'!$L$6</f>
        <v>0</v>
      </c>
      <c r="Y10" s="307">
        <f>'Gesuch Bewirtschaft. steile PW'!$G$49</f>
        <v>0</v>
      </c>
      <c r="Z10" s="305" t="s">
        <v>256</v>
      </c>
      <c r="AA10" s="295"/>
      <c r="AB10" s="295"/>
      <c r="AC10" s="295"/>
      <c r="AD10" s="308" t="s">
        <v>216</v>
      </c>
      <c r="AE10" s="297" t="s">
        <v>217</v>
      </c>
      <c r="AF10" s="313" t="str">
        <f>'Gesuch Bewirtschaft. steile PW'!$J$60</f>
        <v>3637  0  80030</v>
      </c>
      <c r="AG10" s="295"/>
      <c r="AH10" s="313">
        <f>'Gesuch Bewirtschaft. steile PW'!$G$5</f>
        <v>0</v>
      </c>
      <c r="AI10" s="295"/>
      <c r="AJ10" s="295"/>
      <c r="AK10" s="295"/>
    </row>
    <row r="13" spans="1:37" s="310" customFormat="1" x14ac:dyDescent="0.2">
      <c r="A13" s="309"/>
      <c r="B13" s="309"/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  <c r="AD13" s="309"/>
      <c r="AE13" s="309"/>
      <c r="AF13" s="309"/>
      <c r="AG13" s="309"/>
      <c r="AH13" s="309"/>
      <c r="AI13" s="309"/>
      <c r="AJ13" s="309"/>
      <c r="AK13" s="309"/>
    </row>
    <row r="14" spans="1:37" s="310" customFormat="1" ht="25.5" x14ac:dyDescent="0.35">
      <c r="A14" s="311" t="s">
        <v>249</v>
      </c>
      <c r="B14" s="309"/>
      <c r="C14" s="309"/>
      <c r="D14" s="351" t="s">
        <v>250</v>
      </c>
      <c r="E14" s="309" t="s">
        <v>261</v>
      </c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09"/>
      <c r="W14" s="312" t="s">
        <v>251</v>
      </c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  <c r="AJ14" s="309"/>
      <c r="AK14" s="309"/>
    </row>
    <row r="15" spans="1:37" s="310" customFormat="1" ht="3.95" customHeight="1" x14ac:dyDescent="0.2"/>
    <row r="16" spans="1:37" s="297" customFormat="1" x14ac:dyDescent="0.2">
      <c r="A16" s="293" t="s">
        <v>160</v>
      </c>
      <c r="B16" s="294" t="s">
        <v>161</v>
      </c>
      <c r="C16" s="294" t="s">
        <v>162</v>
      </c>
      <c r="D16" s="294" t="s">
        <v>163</v>
      </c>
      <c r="E16" s="294" t="s">
        <v>164</v>
      </c>
      <c r="F16" s="294" t="s">
        <v>165</v>
      </c>
      <c r="G16" s="293" t="s">
        <v>166</v>
      </c>
      <c r="H16" s="294" t="s">
        <v>167</v>
      </c>
      <c r="I16" s="293" t="s">
        <v>168</v>
      </c>
      <c r="J16" s="294" t="s">
        <v>153</v>
      </c>
      <c r="K16" s="294" t="s">
        <v>169</v>
      </c>
      <c r="L16" s="293" t="s">
        <v>170</v>
      </c>
      <c r="M16" s="293" t="s">
        <v>171</v>
      </c>
      <c r="N16" s="294" t="s">
        <v>172</v>
      </c>
      <c r="O16" s="293" t="s">
        <v>173</v>
      </c>
      <c r="P16" s="293" t="s">
        <v>174</v>
      </c>
      <c r="Q16" s="293" t="s">
        <v>175</v>
      </c>
      <c r="R16" s="294" t="s">
        <v>176</v>
      </c>
      <c r="S16" s="294" t="s">
        <v>177</v>
      </c>
      <c r="T16" s="293" t="s">
        <v>178</v>
      </c>
      <c r="U16" s="294" t="s">
        <v>179</v>
      </c>
      <c r="V16" s="293" t="s">
        <v>180</v>
      </c>
      <c r="W16" s="294" t="s">
        <v>181</v>
      </c>
      <c r="X16" s="294" t="s">
        <v>182</v>
      </c>
      <c r="Y16" s="294" t="s">
        <v>183</v>
      </c>
      <c r="Z16" s="294" t="s">
        <v>184</v>
      </c>
      <c r="AA16" s="293" t="s">
        <v>185</v>
      </c>
      <c r="AB16" s="293" t="s">
        <v>186</v>
      </c>
      <c r="AC16" s="293" t="s">
        <v>187</v>
      </c>
      <c r="AD16" s="294" t="s">
        <v>188</v>
      </c>
      <c r="AE16" s="294" t="s">
        <v>189</v>
      </c>
      <c r="AF16" s="294" t="s">
        <v>190</v>
      </c>
      <c r="AG16" s="293" t="s">
        <v>191</v>
      </c>
      <c r="AH16" s="294" t="s">
        <v>192</v>
      </c>
      <c r="AI16" s="293" t="s">
        <v>193</v>
      </c>
      <c r="AJ16" s="295"/>
      <c r="AK16" s="295"/>
    </row>
  </sheetData>
  <sheetProtection sheet="1"/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Gesuch Bewirtschaft. steile PW</vt:lpstr>
      <vt:lpstr>Ansätze</vt:lpstr>
      <vt:lpstr>Kostenschätzung</vt:lpstr>
      <vt:lpstr>Export Kanton</vt:lpstr>
      <vt:lpstr>Ansätze</vt:lpstr>
      <vt:lpstr>'Gesuch Bewirtschaft. steile PW'!Druckbereich</vt:lpstr>
      <vt:lpstr>Kostenschätzung!Druckbereich</vt:lpstr>
      <vt:lpstr>holznutzung</vt:lpstr>
      <vt:lpstr>seilkransystem</vt:lpstr>
    </vt:vector>
  </TitlesOfParts>
  <Company>Volkswirtschaftsdirektion Kanton Zürich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Barengo</dc:creator>
  <cp:lastModifiedBy>Prisca Weber</cp:lastModifiedBy>
  <cp:lastPrinted>2019-10-04T14:26:15Z</cp:lastPrinted>
  <dcterms:created xsi:type="dcterms:W3CDTF">2005-07-20T09:42:23Z</dcterms:created>
  <dcterms:modified xsi:type="dcterms:W3CDTF">2023-03-29T07:14:00Z</dcterms:modified>
</cp:coreProperties>
</file>