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S\SE\000 Mitarbeitende SE\Balmer\AA. Richtlinie aktuell\Regenwasserrechner\"/>
    </mc:Choice>
  </mc:AlternateContent>
  <xr:revisionPtr revIDLastSave="0" documentId="8_{E19EECED-FE34-4B28-9653-9736F1BE3DC2}" xr6:coauthVersionLast="47" xr6:coauthVersionMax="47" xr10:uidLastSave="{00000000-0000-0000-0000-000000000000}"/>
  <bookViews>
    <workbookView xWindow="4440" yWindow="1065" windowWidth="21600" windowHeight="14580" tabRatio="833" activeTab="1" xr2:uid="{00000000-000D-0000-FFFF-FFFF00000000}"/>
  </bookViews>
  <sheets>
    <sheet name="Entwässerungsplanung" sheetId="9" r:id="rId1"/>
    <sheet name="Retention für Versickerung" sheetId="17" r:id="rId2"/>
    <sheet name="Retention vor Einleitung" sheetId="16" r:id="rId3"/>
  </sheets>
  <definedNames>
    <definedName name="_xlnm.Print_Area" localSheetId="0">Entwässerungsplanung!$A$1:$J$72</definedName>
    <definedName name="_xlnm.Print_Area" localSheetId="1">'Retention für Versickerung'!$A$1:$J$33</definedName>
    <definedName name="_xlnm.Print_Area" localSheetId="2">'Retention vor Einleitung'!$A$1:$I$41</definedName>
    <definedName name="_xlnm.Print_Titles" localSheetId="1">'Retention für Versickerung'!$5:$5</definedName>
    <definedName name="Schrägdach">Entwässerungsplanung!$B$76:$B$90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7" l="1"/>
  <c r="G23" i="9"/>
  <c r="H23" i="9" s="1"/>
  <c r="I23" i="9"/>
  <c r="J23" i="9"/>
  <c r="G24" i="9"/>
  <c r="H24" i="9"/>
  <c r="I24" i="9"/>
  <c r="J24" i="9" s="1"/>
  <c r="G25" i="9"/>
  <c r="H25" i="9" s="1"/>
  <c r="I25" i="9"/>
  <c r="J25" i="9"/>
  <c r="G26" i="9"/>
  <c r="H26" i="9"/>
  <c r="I26" i="9"/>
  <c r="J26" i="9" s="1"/>
  <c r="G27" i="9"/>
  <c r="H27" i="9" s="1"/>
  <c r="I27" i="9"/>
  <c r="J27" i="9"/>
  <c r="G28" i="9"/>
  <c r="H28" i="9"/>
  <c r="I28" i="9"/>
  <c r="J28" i="9" s="1"/>
  <c r="G29" i="9"/>
  <c r="H29" i="9" s="1"/>
  <c r="I29" i="9"/>
  <c r="J29" i="9"/>
  <c r="G30" i="9"/>
  <c r="H30" i="9"/>
  <c r="I30" i="9"/>
  <c r="J30" i="9" s="1"/>
  <c r="G31" i="9"/>
  <c r="H31" i="9" s="1"/>
  <c r="I31" i="9"/>
  <c r="J31" i="9"/>
  <c r="G32" i="9"/>
  <c r="H32" i="9"/>
  <c r="I32" i="9"/>
  <c r="J32" i="9" s="1"/>
  <c r="G33" i="9"/>
  <c r="H33" i="9" s="1"/>
  <c r="I33" i="9"/>
  <c r="J33" i="9"/>
  <c r="G34" i="9"/>
  <c r="H34" i="9"/>
  <c r="I34" i="9"/>
  <c r="J34" i="9" s="1"/>
  <c r="G35" i="9"/>
  <c r="H35" i="9" s="1"/>
  <c r="I35" i="9"/>
  <c r="J35" i="9"/>
  <c r="G36" i="9"/>
  <c r="H36" i="9"/>
  <c r="I36" i="9"/>
  <c r="J36" i="9" s="1"/>
  <c r="G37" i="9"/>
  <c r="H37" i="9" s="1"/>
  <c r="I37" i="9"/>
  <c r="J37" i="9"/>
  <c r="G38" i="9"/>
  <c r="H38" i="9"/>
  <c r="I38" i="9"/>
  <c r="J38" i="9" s="1"/>
  <c r="G39" i="9"/>
  <c r="H39" i="9" s="1"/>
  <c r="I39" i="9"/>
  <c r="J39" i="9"/>
  <c r="G40" i="9"/>
  <c r="H40" i="9"/>
  <c r="I40" i="9"/>
  <c r="J40" i="9" s="1"/>
  <c r="G41" i="9"/>
  <c r="H41" i="9" s="1"/>
  <c r="I41" i="9"/>
  <c r="J41" i="9"/>
  <c r="G42" i="9"/>
  <c r="H42" i="9"/>
  <c r="I42" i="9"/>
  <c r="J42" i="9" s="1"/>
  <c r="G43" i="9"/>
  <c r="H43" i="9" s="1"/>
  <c r="I43" i="9"/>
  <c r="J43" i="9"/>
  <c r="G44" i="9"/>
  <c r="H44" i="9"/>
  <c r="I44" i="9"/>
  <c r="J44" i="9" s="1"/>
  <c r="G45" i="9"/>
  <c r="H45" i="9" s="1"/>
  <c r="I45" i="9"/>
  <c r="J45" i="9"/>
  <c r="G46" i="9"/>
  <c r="H46" i="9"/>
  <c r="I46" i="9"/>
  <c r="J46" i="9" s="1"/>
  <c r="G47" i="9"/>
  <c r="H47" i="9" s="1"/>
  <c r="I47" i="9"/>
  <c r="J47" i="9"/>
  <c r="G48" i="9"/>
  <c r="H48" i="9"/>
  <c r="I48" i="9"/>
  <c r="J48" i="9" s="1"/>
  <c r="G49" i="9"/>
  <c r="H49" i="9" s="1"/>
  <c r="I49" i="9"/>
  <c r="J49" i="9"/>
  <c r="G50" i="9"/>
  <c r="H50" i="9"/>
  <c r="I50" i="9"/>
  <c r="J50" i="9" s="1"/>
  <c r="G51" i="9"/>
  <c r="H51" i="9" s="1"/>
  <c r="I51" i="9"/>
  <c r="J51" i="9"/>
  <c r="I22" i="9"/>
  <c r="J22" i="9" s="1"/>
  <c r="G22" i="9"/>
  <c r="H22" i="9" s="1"/>
  <c r="G52" i="9"/>
  <c r="H52" i="9" s="1"/>
  <c r="I52" i="9"/>
  <c r="J52" i="9" s="1"/>
  <c r="G53" i="9"/>
  <c r="H53" i="9" s="1"/>
  <c r="I53" i="9"/>
  <c r="J53" i="9" s="1"/>
  <c r="G54" i="9"/>
  <c r="H54" i="9" s="1"/>
  <c r="I54" i="9"/>
  <c r="J54" i="9" s="1"/>
  <c r="G55" i="9"/>
  <c r="H55" i="9" s="1"/>
  <c r="I55" i="9"/>
  <c r="J55" i="9" s="1"/>
  <c r="G17" i="9"/>
  <c r="H17" i="9" s="1"/>
  <c r="I17" i="9"/>
  <c r="J17" i="9" s="1"/>
  <c r="G18" i="9"/>
  <c r="H18" i="9" s="1"/>
  <c r="I18" i="9"/>
  <c r="J18" i="9" s="1"/>
  <c r="G19" i="9"/>
  <c r="H19" i="9" s="1"/>
  <c r="I19" i="9"/>
  <c r="J19" i="9" s="1"/>
  <c r="G20" i="9"/>
  <c r="H20" i="9" s="1"/>
  <c r="I20" i="9"/>
  <c r="J20" i="9" s="1"/>
  <c r="G21" i="9"/>
  <c r="H21" i="9" s="1"/>
  <c r="I21" i="9"/>
  <c r="J21" i="9" s="1"/>
  <c r="G16" i="9"/>
  <c r="I16" i="9" l="1"/>
  <c r="G19" i="16" l="1"/>
  <c r="G26" i="16"/>
  <c r="G51" i="16" s="1"/>
  <c r="G64" i="16" l="1"/>
  <c r="G56" i="16"/>
  <c r="G62" i="16"/>
  <c r="G54" i="16"/>
  <c r="G68" i="16"/>
  <c r="G60" i="16"/>
  <c r="G52" i="16"/>
  <c r="G66" i="16"/>
  <c r="G58" i="16"/>
  <c r="G50" i="16"/>
  <c r="G48" i="16"/>
  <c r="G65" i="16"/>
  <c r="G61" i="16"/>
  <c r="G57" i="16"/>
  <c r="G53" i="16"/>
  <c r="G49" i="16"/>
  <c r="G67" i="16"/>
  <c r="G63" i="16"/>
  <c r="G59" i="16"/>
  <c r="G55" i="16"/>
  <c r="G28" i="17"/>
  <c r="G27" i="17"/>
  <c r="B59" i="17" s="1"/>
  <c r="G59" i="17" l="1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C59" i="17"/>
  <c r="E59" i="17" s="1"/>
  <c r="F59" i="17" s="1"/>
  <c r="D59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G20" i="16"/>
  <c r="G23" i="16"/>
  <c r="G36" i="16"/>
  <c r="G37" i="16"/>
  <c r="H59" i="17" l="1"/>
  <c r="I59" i="17" s="1"/>
  <c r="B52" i="16"/>
  <c r="B66" i="16"/>
  <c r="G27" i="16"/>
  <c r="B58" i="16"/>
  <c r="B50" i="16"/>
  <c r="B68" i="16"/>
  <c r="B49" i="16"/>
  <c r="B62" i="16"/>
  <c r="B54" i="16"/>
  <c r="B60" i="16"/>
  <c r="B64" i="16"/>
  <c r="B56" i="16"/>
  <c r="B48" i="16"/>
  <c r="G24" i="16"/>
  <c r="C51" i="17"/>
  <c r="E51" i="17" s="1"/>
  <c r="F51" i="17" s="1"/>
  <c r="H51" i="17" s="1"/>
  <c r="I51" i="17" s="1"/>
  <c r="D51" i="17"/>
  <c r="C39" i="17"/>
  <c r="E39" i="17" s="1"/>
  <c r="F39" i="17" s="1"/>
  <c r="H39" i="17" s="1"/>
  <c r="D39" i="17"/>
  <c r="C58" i="17"/>
  <c r="E58" i="17" s="1"/>
  <c r="F58" i="17" s="1"/>
  <c r="H58" i="17" s="1"/>
  <c r="I58" i="17" s="1"/>
  <c r="D58" i="17"/>
  <c r="C46" i="17"/>
  <c r="E46" i="17" s="1"/>
  <c r="F46" i="17" s="1"/>
  <c r="H46" i="17" s="1"/>
  <c r="I46" i="17" s="1"/>
  <c r="D46" i="17"/>
  <c r="C42" i="17"/>
  <c r="E42" i="17" s="1"/>
  <c r="F42" i="17" s="1"/>
  <c r="H42" i="17" s="1"/>
  <c r="I42" i="17" s="1"/>
  <c r="D42" i="17"/>
  <c r="C55" i="17"/>
  <c r="E55" i="17" s="1"/>
  <c r="F55" i="17" s="1"/>
  <c r="H55" i="17" s="1"/>
  <c r="I55" i="17" s="1"/>
  <c r="D55" i="17"/>
  <c r="C47" i="17"/>
  <c r="E47" i="17" s="1"/>
  <c r="F47" i="17" s="1"/>
  <c r="H47" i="17" s="1"/>
  <c r="I47" i="17" s="1"/>
  <c r="D47" i="17"/>
  <c r="C50" i="17"/>
  <c r="E50" i="17" s="1"/>
  <c r="F50" i="17" s="1"/>
  <c r="H50" i="17" s="1"/>
  <c r="I50" i="17" s="1"/>
  <c r="D50" i="17"/>
  <c r="C53" i="17"/>
  <c r="E53" i="17" s="1"/>
  <c r="F53" i="17" s="1"/>
  <c r="H53" i="17" s="1"/>
  <c r="I53" i="17" s="1"/>
  <c r="D53" i="17"/>
  <c r="C45" i="17"/>
  <c r="E45" i="17" s="1"/>
  <c r="F45" i="17" s="1"/>
  <c r="H45" i="17" s="1"/>
  <c r="I45" i="17" s="1"/>
  <c r="D45" i="17"/>
  <c r="C43" i="17"/>
  <c r="E43" i="17" s="1"/>
  <c r="F43" i="17" s="1"/>
  <c r="H43" i="17" s="1"/>
  <c r="I43" i="17" s="1"/>
  <c r="D43" i="17"/>
  <c r="C54" i="17"/>
  <c r="E54" i="17" s="1"/>
  <c r="F54" i="17" s="1"/>
  <c r="H54" i="17" s="1"/>
  <c r="I54" i="17" s="1"/>
  <c r="D54" i="17"/>
  <c r="C57" i="17"/>
  <c r="E57" i="17" s="1"/>
  <c r="F57" i="17" s="1"/>
  <c r="H57" i="17" s="1"/>
  <c r="I57" i="17" s="1"/>
  <c r="D57" i="17"/>
  <c r="C49" i="17"/>
  <c r="E49" i="17" s="1"/>
  <c r="F49" i="17" s="1"/>
  <c r="H49" i="17" s="1"/>
  <c r="I49" i="17" s="1"/>
  <c r="D49" i="17"/>
  <c r="C41" i="17"/>
  <c r="E41" i="17" s="1"/>
  <c r="F41" i="17" s="1"/>
  <c r="H41" i="17" s="1"/>
  <c r="I41" i="17" s="1"/>
  <c r="D41" i="17"/>
  <c r="C56" i="17"/>
  <c r="E56" i="17" s="1"/>
  <c r="F56" i="17" s="1"/>
  <c r="H56" i="17" s="1"/>
  <c r="I56" i="17" s="1"/>
  <c r="D56" i="17"/>
  <c r="C52" i="17"/>
  <c r="E52" i="17" s="1"/>
  <c r="F52" i="17" s="1"/>
  <c r="H52" i="17" s="1"/>
  <c r="I52" i="17" s="1"/>
  <c r="D52" i="17"/>
  <c r="C48" i="17"/>
  <c r="E48" i="17" s="1"/>
  <c r="F48" i="17" s="1"/>
  <c r="H48" i="17" s="1"/>
  <c r="I48" i="17" s="1"/>
  <c r="D48" i="17"/>
  <c r="C44" i="17"/>
  <c r="E44" i="17" s="1"/>
  <c r="F44" i="17" s="1"/>
  <c r="H44" i="17" s="1"/>
  <c r="I44" i="17" s="1"/>
  <c r="D44" i="17"/>
  <c r="C40" i="17"/>
  <c r="E40" i="17" s="1"/>
  <c r="F40" i="17" s="1"/>
  <c r="H40" i="17" s="1"/>
  <c r="I40" i="17" s="1"/>
  <c r="D40" i="17"/>
  <c r="B67" i="16"/>
  <c r="B65" i="16"/>
  <c r="B63" i="16"/>
  <c r="B61" i="16"/>
  <c r="B59" i="16"/>
  <c r="B57" i="16"/>
  <c r="B55" i="16"/>
  <c r="B53" i="16"/>
  <c r="B51" i="16"/>
  <c r="C65" i="16" l="1"/>
  <c r="E65" i="16" s="1"/>
  <c r="F65" i="16" s="1"/>
  <c r="H65" i="16" s="1"/>
  <c r="D65" i="16"/>
  <c r="C62" i="16"/>
  <c r="E62" i="16" s="1"/>
  <c r="F62" i="16" s="1"/>
  <c r="H62" i="16" s="1"/>
  <c r="D62" i="16"/>
  <c r="C67" i="16"/>
  <c r="E67" i="16" s="1"/>
  <c r="F67" i="16" s="1"/>
  <c r="H67" i="16" s="1"/>
  <c r="D67" i="16"/>
  <c r="C64" i="16"/>
  <c r="E64" i="16" s="1"/>
  <c r="F64" i="16" s="1"/>
  <c r="H64" i="16" s="1"/>
  <c r="D64" i="16"/>
  <c r="C53" i="16"/>
  <c r="E53" i="16" s="1"/>
  <c r="F53" i="16" s="1"/>
  <c r="H53" i="16" s="1"/>
  <c r="D53" i="16"/>
  <c r="C61" i="16"/>
  <c r="E61" i="16" s="1"/>
  <c r="F61" i="16" s="1"/>
  <c r="H61" i="16" s="1"/>
  <c r="D61" i="16"/>
  <c r="C68" i="16"/>
  <c r="E68" i="16" s="1"/>
  <c r="F68" i="16" s="1"/>
  <c r="H68" i="16" s="1"/>
  <c r="D68" i="16"/>
  <c r="C57" i="16"/>
  <c r="E57" i="16" s="1"/>
  <c r="F57" i="16" s="1"/>
  <c r="H57" i="16" s="1"/>
  <c r="D57" i="16"/>
  <c r="C56" i="16"/>
  <c r="E56" i="16" s="1"/>
  <c r="F56" i="16" s="1"/>
  <c r="H56" i="16" s="1"/>
  <c r="D56" i="16"/>
  <c r="C58" i="16"/>
  <c r="E58" i="16" s="1"/>
  <c r="F58" i="16" s="1"/>
  <c r="H58" i="16" s="1"/>
  <c r="D58" i="16"/>
  <c r="C51" i="16"/>
  <c r="E51" i="16" s="1"/>
  <c r="F51" i="16" s="1"/>
  <c r="H51" i="16" s="1"/>
  <c r="D51" i="16"/>
  <c r="C59" i="16"/>
  <c r="E59" i="16" s="1"/>
  <c r="F59" i="16" s="1"/>
  <c r="H59" i="16" s="1"/>
  <c r="D59" i="16"/>
  <c r="C49" i="16"/>
  <c r="E49" i="16" s="1"/>
  <c r="F49" i="16" s="1"/>
  <c r="H49" i="16" s="1"/>
  <c r="D49" i="16"/>
  <c r="C60" i="16"/>
  <c r="E60" i="16" s="1"/>
  <c r="F60" i="16" s="1"/>
  <c r="H60" i="16" s="1"/>
  <c r="D60" i="16"/>
  <c r="C66" i="16"/>
  <c r="E66" i="16" s="1"/>
  <c r="F66" i="16" s="1"/>
  <c r="H66" i="16" s="1"/>
  <c r="D66" i="16"/>
  <c r="C55" i="16"/>
  <c r="E55" i="16" s="1"/>
  <c r="F55" i="16" s="1"/>
  <c r="H55" i="16" s="1"/>
  <c r="D55" i="16"/>
  <c r="C63" i="16"/>
  <c r="E63" i="16" s="1"/>
  <c r="F63" i="16" s="1"/>
  <c r="H63" i="16" s="1"/>
  <c r="D63" i="16"/>
  <c r="C48" i="16"/>
  <c r="E48" i="16" s="1"/>
  <c r="F48" i="16" s="1"/>
  <c r="H48" i="16" s="1"/>
  <c r="D48" i="16"/>
  <c r="C54" i="16"/>
  <c r="E54" i="16" s="1"/>
  <c r="F54" i="16" s="1"/>
  <c r="H54" i="16" s="1"/>
  <c r="D54" i="16"/>
  <c r="C50" i="16"/>
  <c r="E50" i="16" s="1"/>
  <c r="F50" i="16" s="1"/>
  <c r="H50" i="16" s="1"/>
  <c r="D50" i="16"/>
  <c r="C52" i="16"/>
  <c r="E52" i="16" s="1"/>
  <c r="F52" i="16" s="1"/>
  <c r="H52" i="16" s="1"/>
  <c r="D52" i="16"/>
  <c r="G29" i="16"/>
  <c r="I39" i="17"/>
  <c r="I60" i="17" s="1"/>
  <c r="G33" i="17" s="1"/>
  <c r="H60" i="17"/>
  <c r="H69" i="16" l="1"/>
  <c r="G41" i="16" s="1"/>
  <c r="G32" i="17"/>
  <c r="F56" i="9" l="1"/>
  <c r="G63" i="9" l="1"/>
  <c r="H16" i="9"/>
  <c r="G60" i="9" l="1"/>
  <c r="G64" i="9"/>
  <c r="G61" i="9"/>
  <c r="G65" i="9"/>
  <c r="G62" i="9"/>
  <c r="I60" i="9" l="1"/>
  <c r="I63" i="9"/>
  <c r="J16" i="9"/>
  <c r="I65" i="9" s="1"/>
  <c r="I62" i="9" l="1"/>
  <c r="I64" i="9"/>
  <c r="I61" i="9"/>
  <c r="I66" i="9" l="1"/>
  <c r="G69" i="9" l="1"/>
  <c r="G71" i="9" s="1"/>
</calcChain>
</file>

<file path=xl/sharedStrings.xml><?xml version="1.0" encoding="utf-8"?>
<sst xmlns="http://schemas.openxmlformats.org/spreadsheetml/2006/main" count="264" uniqueCount="194">
  <si>
    <t>min</t>
  </si>
  <si>
    <t>l/s</t>
  </si>
  <si>
    <t>Maximum</t>
  </si>
  <si>
    <t>mm/h</t>
  </si>
  <si>
    <t>mm</t>
  </si>
  <si>
    <t>Gemeinde</t>
  </si>
  <si>
    <t>Flachdach begrünt, Aufbau ≤ 10 cm</t>
  </si>
  <si>
    <t>Flachdach mit Kies</t>
  </si>
  <si>
    <t>Flachdach begrünt, Aufbau &gt; 10 - 25 cm</t>
  </si>
  <si>
    <t>Schotterrasen</t>
  </si>
  <si>
    <t>l/(s∙ha)</t>
  </si>
  <si>
    <t>Jahre</t>
  </si>
  <si>
    <t>Objektbeschrieb</t>
  </si>
  <si>
    <t>X Koordinate der Einleitstelle in m</t>
  </si>
  <si>
    <t>Y Koordinate der Einleitstelle in m</t>
  </si>
  <si>
    <t>Dezentrale Versickerung</t>
  </si>
  <si>
    <t>Einleitung in Fliessgewässer</t>
  </si>
  <si>
    <t>Einleitung in stehendes Gewässer</t>
  </si>
  <si>
    <t>Entwässerungsplanung</t>
  </si>
  <si>
    <t>Dach</t>
  </si>
  <si>
    <t>Grünfläche</t>
  </si>
  <si>
    <t>Oberflächentyp</t>
  </si>
  <si>
    <t>Flachdach begrünt, Aufbau &gt; 50 cm</t>
  </si>
  <si>
    <t>Flachdach begrünt, Aufbau &gt; 25 - 50 cm</t>
  </si>
  <si>
    <t>Sickersteine</t>
  </si>
  <si>
    <t>Nr.</t>
  </si>
  <si>
    <t>Steine, Platten mit Sickerfugen</t>
  </si>
  <si>
    <t>Steine, Platten ohne Sickerfugen</t>
  </si>
  <si>
    <t>Rasengittersteine</t>
  </si>
  <si>
    <t>Asphalt, Beton, gebundene Pflästerung</t>
  </si>
  <si>
    <t>Rasenfugenpflaster, Rasenfugenliner und dergleichen</t>
  </si>
  <si>
    <t>wassergebundene Flächen, "Chaussierung"</t>
  </si>
  <si>
    <t>Kiesbelag</t>
  </si>
  <si>
    <t>Ableitung in RW-Kanalisation</t>
  </si>
  <si>
    <t>Ableitung in MW-Kanalisation</t>
  </si>
  <si>
    <t>Bezeichnung
(freie Eingabe)</t>
  </si>
  <si>
    <t>Oberflächentyp
(Auswahlmenü)</t>
  </si>
  <si>
    <t>Entwässerungsart
(Auswahlmenü)</t>
  </si>
  <si>
    <t>Dächer</t>
  </si>
  <si>
    <t>Befestigte Plätze und Wege</t>
  </si>
  <si>
    <t>Unbefestigte Flächen</t>
  </si>
  <si>
    <t>Für alle begrünten Flachdächer</t>
  </si>
  <si>
    <t>▪  Es sind möglichst Substrate mit hohem Wasserspeichervermögen zu verwenden</t>
  </si>
  <si>
    <t>Kies, Substrat ohne Begrünung, Steine und Platten in Splitt versetzt; unabhängig von Aufbaudicke</t>
  </si>
  <si>
    <t>kein Pestizid</t>
  </si>
  <si>
    <t>Schrägdach</t>
  </si>
  <si>
    <t>Sicker-/Drainbelag</t>
  </si>
  <si>
    <t>Undurchlässiger Hartbelag</t>
  </si>
  <si>
    <t>m</t>
  </si>
  <si>
    <t>Kat.-Nr. des Grundstücks/Perimeters (ev. mehrere)</t>
  </si>
  <si>
    <t>Auswahlliste(Dropdownmenü) der Oberflächentypen</t>
  </si>
  <si>
    <t>freie Eingabe</t>
  </si>
  <si>
    <t>Auswahl aus Dropdownmenü</t>
  </si>
  <si>
    <t>automatisch zugeordnete und berechnete Daten</t>
  </si>
  <si>
    <t>Einleitung in Versickerungsanlage</t>
  </si>
  <si>
    <t>Versickerungsanlage Ost</t>
  </si>
  <si>
    <t>1, 2, 8</t>
  </si>
  <si>
    <t>Material und Nutzung
(freie Eingabe oder leer)</t>
  </si>
  <si>
    <t>Oberdorfingen</t>
  </si>
  <si>
    <t>Wurden alle drei Fragen 1 - 3 mit "Ja" beantwortet?</t>
  </si>
  <si>
    <t>Bedeutung der Farben der Felder</t>
  </si>
  <si>
    <t>oberirdisch</t>
  </si>
  <si>
    <t>Dimensionierung des Retentionsvolumens von Versickerungsanlagen</t>
  </si>
  <si>
    <t>bewachsener Humus</t>
  </si>
  <si>
    <t>(Kontrollfeld)</t>
  </si>
  <si>
    <t>Summe der abflusswirksamen reduzierten Flächen nach Entwässerungsart</t>
  </si>
  <si>
    <t>Erläuterungen und Präzisierungen / Beispiele</t>
  </si>
  <si>
    <t>Haufwerkporige Steine mit oder ohne zusätzliche Sickerfuge</t>
  </si>
  <si>
    <t>Wiese, Rasen, Nutzgarten, Rabatten, Kies-/Sandflächen, Ruderalflächen, Steinbeete, Holzschnitzel</t>
  </si>
  <si>
    <t>Tonziegel, Betonziegel, Metall, Glas etc.</t>
  </si>
  <si>
    <t>In der "Anleitung und Erläuterung zum AWEL-Regenwasserrechner" finden sich Hinweise und Beispiele.</t>
  </si>
  <si>
    <t>Versickerungsanlage</t>
  </si>
  <si>
    <t>angeschlossene Flächen-Nr. gemäss Entwässerungsplan</t>
  </si>
  <si>
    <t>Ableitung aus dem Betrachtungsperimeter</t>
  </si>
  <si>
    <t>Versickerung im Betrachtungsperimeter</t>
  </si>
  <si>
    <t>Angaben zu den Teilflächen gemäss Entwässerungsplan</t>
  </si>
  <si>
    <t>▪  gültig bis 15 ° Dachneigung; C um 0.1 erhöhen, wenn Neigung grösser 15 °</t>
  </si>
  <si>
    <t>1 243 144</t>
  </si>
  <si>
    <t>2 708 670</t>
  </si>
  <si>
    <t>Tümmelbach</t>
  </si>
  <si>
    <t>Bezeichnung der Anlage</t>
  </si>
  <si>
    <t>Bereich 0.5 …. 2.0 für Oberboden oder Wert gemäss Versickerungsversuch bzw. Angaben Hydrogeologie</t>
  </si>
  <si>
    <t>Regen-
summe</t>
  </si>
  <si>
    <t>Massgebendes Sickermaterial (Humus, Kies, Rohboden usw.)</t>
  </si>
  <si>
    <t>Versickerungsanlagen-Typ: oberirdisch; unterirdisch</t>
  </si>
  <si>
    <t>Summe reduzierte Flächen mit Ableitung vom Grundstück bzw. aus Betrachtungsperimeter</t>
  </si>
  <si>
    <t>unterirdisch</t>
  </si>
  <si>
    <t>Amt für Abfall, Wasser, Energie und Luft (AWEL), Abteilung Gewässerschutz</t>
  </si>
  <si>
    <t xml:space="preserve">Kanton Zürich, Baudirektion </t>
  </si>
  <si>
    <t>"Ökosystem" mit Splittfugen (SN 592 000 Ziffer 7.3.6)</t>
  </si>
  <si>
    <t>sickerfähiger Hartbelag: Hartkiesbelag, Sicker-/Drainasphalt</t>
  </si>
  <si>
    <t>ohne Zwischenraum verlegte Steine und Platten (in SN 592 000 Ziffer 7.3.6 nicht explizit enthalten)</t>
  </si>
  <si>
    <t>Schotterrasen in SN 592 000 Ziffer 7.3.6 nicht explizit enthalten</t>
  </si>
  <si>
    <t>Hauszugänge</t>
  </si>
  <si>
    <t>Tiefgarageneinfahrt</t>
  </si>
  <si>
    <t>Besucherparkplätze</t>
  </si>
  <si>
    <t>Fläche über Tiefgarage</t>
  </si>
  <si>
    <t>Resultate Retentionsvolumen und Wassertiefe</t>
  </si>
  <si>
    <t>Überlaufjährlichkeit z</t>
  </si>
  <si>
    <t>Überlaufjährlichkeit und Parameter a und b der Regenintensität</t>
  </si>
  <si>
    <t>leer</t>
  </si>
  <si>
    <t xml:space="preserve">   </t>
  </si>
  <si>
    <t>Grundstücks-/Perimeterfläche [m2]</t>
  </si>
  <si>
    <t>Summe aller Teilflächen A (muss der Gesamtfläche des Perimeters entsprechen)</t>
  </si>
  <si>
    <r>
      <t>Teilfläche A</t>
    </r>
    <r>
      <rPr>
        <b/>
        <vertAlign val="subscript"/>
        <sz val="12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(Horizontal-projektion)
[m</t>
    </r>
    <r>
      <rPr>
        <b/>
        <vertAlign val="super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>]</t>
    </r>
  </si>
  <si>
    <r>
      <t>Spitzenabfluss-beiwert                                C</t>
    </r>
    <r>
      <rPr>
        <b/>
        <vertAlign val="subscript"/>
        <sz val="12"/>
        <color theme="1"/>
        <rFont val="Arial Narrow"/>
        <family val="2"/>
      </rPr>
      <t>S</t>
    </r>
    <r>
      <rPr>
        <b/>
        <sz val="12"/>
        <color theme="1"/>
        <rFont val="Arial Narrow"/>
        <family val="2"/>
      </rPr>
      <t xml:space="preserve">                             aus SN 592 000</t>
    </r>
  </si>
  <si>
    <r>
      <t>Reduzierte Fläche A</t>
    </r>
    <r>
      <rPr>
        <b/>
        <vertAlign val="subscript"/>
        <sz val="12"/>
        <color theme="1"/>
        <rFont val="Arial Narrow"/>
        <family val="2"/>
      </rPr>
      <t>red,S</t>
    </r>
    <r>
      <rPr>
        <b/>
        <sz val="12"/>
        <color theme="1"/>
        <rFont val="Arial Narrow"/>
        <family val="2"/>
      </rPr>
      <t xml:space="preserve">                                     bezogen auf Spitzenabfluss
[m</t>
    </r>
    <r>
      <rPr>
        <b/>
        <vertAlign val="super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>]</t>
    </r>
  </si>
  <si>
    <r>
      <t>Jahresabfluss-beiwert                        C</t>
    </r>
    <r>
      <rPr>
        <b/>
        <vertAlign val="subscript"/>
        <sz val="12"/>
        <color theme="1"/>
        <rFont val="Arial Narrow"/>
        <family val="2"/>
      </rPr>
      <t>a</t>
    </r>
  </si>
  <si>
    <r>
      <t>Reduzierte Fläche A</t>
    </r>
    <r>
      <rPr>
        <b/>
        <vertAlign val="subscript"/>
        <sz val="12"/>
        <color theme="1"/>
        <rFont val="Arial Narrow"/>
        <family val="2"/>
      </rPr>
      <t>red,a</t>
    </r>
    <r>
      <rPr>
        <b/>
        <sz val="12"/>
        <color theme="1"/>
        <rFont val="Arial Narrow"/>
        <family val="2"/>
      </rPr>
      <t xml:space="preserve">                                                bezogen auf Jahresabfluss
[m</t>
    </r>
    <r>
      <rPr>
        <b/>
        <vertAlign val="super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>]</t>
    </r>
  </si>
  <si>
    <r>
      <t>Reduzierte Flächen                                                                 A</t>
    </r>
    <r>
      <rPr>
        <b/>
        <vertAlign val="subscript"/>
        <sz val="12"/>
        <color theme="1"/>
        <rFont val="Arial Narrow"/>
        <family val="2"/>
      </rPr>
      <t>red,S</t>
    </r>
    <r>
      <rPr>
        <b/>
        <sz val="12"/>
        <color theme="1"/>
        <rFont val="Arial Narrow"/>
        <family val="2"/>
      </rPr>
      <t xml:space="preserve"> [m</t>
    </r>
    <r>
      <rPr>
        <b/>
        <vertAlign val="super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>]
mit Spitzenabflussbeiwert C</t>
    </r>
    <r>
      <rPr>
        <b/>
        <vertAlign val="subscript"/>
        <sz val="12"/>
        <color theme="1"/>
        <rFont val="Arial Narrow"/>
        <family val="2"/>
      </rPr>
      <t>S</t>
    </r>
  </si>
  <si>
    <r>
      <t>Reduzierte Flächen                                                                           A</t>
    </r>
    <r>
      <rPr>
        <b/>
        <vertAlign val="subscript"/>
        <sz val="12"/>
        <color theme="1"/>
        <rFont val="Arial Narrow"/>
        <family val="2"/>
      </rPr>
      <t>red,a</t>
    </r>
    <r>
      <rPr>
        <b/>
        <sz val="12"/>
        <color theme="1"/>
        <rFont val="Arial Narrow"/>
        <family val="2"/>
      </rPr>
      <t xml:space="preserve"> [m</t>
    </r>
    <r>
      <rPr>
        <b/>
        <vertAlign val="super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>]
mit Jahresabflussbeiwert C</t>
    </r>
    <r>
      <rPr>
        <b/>
        <vertAlign val="subscript"/>
        <sz val="12"/>
        <color theme="1"/>
        <rFont val="Arial Narrow"/>
        <family val="2"/>
      </rPr>
      <t>a</t>
    </r>
  </si>
  <si>
    <r>
      <t>Prüfung der Minimalanforderung an den mittleren Grundstücksabflussbeiwert Ψ</t>
    </r>
    <r>
      <rPr>
        <b/>
        <vertAlign val="subscript"/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 xml:space="preserve"> </t>
    </r>
  </si>
  <si>
    <r>
      <t>Mittlerer Grundstücksabflussbeiwert Ψ</t>
    </r>
    <r>
      <rPr>
        <b/>
        <vertAlign val="subscript"/>
        <sz val="12"/>
        <color theme="1"/>
        <rFont val="Arial Narrow"/>
        <family val="2"/>
      </rPr>
      <t>a</t>
    </r>
  </si>
  <si>
    <r>
      <t>Ψ</t>
    </r>
    <r>
      <rPr>
        <b/>
        <vertAlign val="subscript"/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= Σ A</t>
    </r>
    <r>
      <rPr>
        <b/>
        <vertAlign val="subscript"/>
        <sz val="12"/>
        <color theme="1"/>
        <rFont val="Arial Narrow"/>
        <family val="2"/>
      </rPr>
      <t>red,a</t>
    </r>
    <r>
      <rPr>
        <b/>
        <sz val="12"/>
        <color theme="1"/>
        <rFont val="Arial Narrow"/>
        <family val="2"/>
      </rPr>
      <t xml:space="preserve"> / A</t>
    </r>
    <r>
      <rPr>
        <b/>
        <vertAlign val="subscript"/>
        <sz val="12"/>
        <color theme="1"/>
        <rFont val="Arial Narrow"/>
        <family val="2"/>
      </rPr>
      <t>Perimeter</t>
    </r>
  </si>
  <si>
    <r>
      <t>Wenn im kommunalen GEP oder in einer anderen kommunalen Planung eine Minimalanforderung an Ψ</t>
    </r>
    <r>
      <rPr>
        <vertAlign val="subscript"/>
        <sz val="12"/>
        <color theme="1"/>
        <rFont val="Arial Narrow"/>
        <family val="2"/>
      </rPr>
      <t>a</t>
    </r>
    <r>
      <rPr>
        <sz val="12"/>
        <color theme="1"/>
        <rFont val="Arial Narrow"/>
        <family val="2"/>
      </rPr>
      <t xml:space="preserve"> festgelegt wurde, ist die kommunale Anforderung massgeblich. Der kommunale Wert für Ψ</t>
    </r>
    <r>
      <rPr>
        <vertAlign val="subscript"/>
        <sz val="12"/>
        <color theme="1"/>
        <rFont val="Arial Narrow"/>
        <family val="2"/>
      </rPr>
      <t>a</t>
    </r>
    <r>
      <rPr>
        <sz val="12"/>
        <color theme="1"/>
        <rFont val="Arial Narrow"/>
        <family val="2"/>
      </rPr>
      <t xml:space="preserve"> ist in der grünen Zelle einzutragen. Wenn kein kommunaler Wert für Ψ</t>
    </r>
    <r>
      <rPr>
        <vertAlign val="subscript"/>
        <sz val="12"/>
        <color theme="1"/>
        <rFont val="Arial Narrow"/>
        <family val="2"/>
      </rPr>
      <t>a</t>
    </r>
    <r>
      <rPr>
        <sz val="12"/>
        <color theme="1"/>
        <rFont val="Arial Narrow"/>
        <family val="2"/>
      </rPr>
      <t xml:space="preserve"> vorliegt, gilt die kantonale Minimalanforderung von Ψ</t>
    </r>
    <r>
      <rPr>
        <vertAlign val="subscript"/>
        <sz val="12"/>
        <color theme="1"/>
        <rFont val="Arial Narrow"/>
        <family val="2"/>
      </rPr>
      <t>a</t>
    </r>
    <r>
      <rPr>
        <sz val="12"/>
        <color theme="1"/>
        <rFont val="Arial Narrow"/>
        <family val="2"/>
      </rPr>
      <t xml:space="preserve"> ≤ 15 %.</t>
    </r>
  </si>
  <si>
    <r>
      <t>Ist die massgebliche Anforderung an Ψ</t>
    </r>
    <r>
      <rPr>
        <b/>
        <vertAlign val="subscript"/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erfüllt?</t>
    </r>
  </si>
  <si>
    <r>
      <t>Falls nein: Der Nachweis, dass die Einhaltung der massgeblichen Minimalanforderung an Ψ</t>
    </r>
    <r>
      <rPr>
        <b/>
        <vertAlign val="subscript"/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nicht machbar, nicht verhältnismässig, nicht zulässig oder aus besonderen Gründen nicht zweckmässig ist, ist dem Baugesuch beizulegen.</t>
    </r>
  </si>
  <si>
    <r>
      <t>Jahresabflussbeiwert C</t>
    </r>
    <r>
      <rPr>
        <b/>
        <vertAlign val="subscript"/>
        <sz val="12"/>
        <color theme="1"/>
        <rFont val="Arial Narrow"/>
        <family val="2"/>
      </rPr>
      <t>a</t>
    </r>
  </si>
  <si>
    <r>
      <t>Spitzenabflussbeiwert C</t>
    </r>
    <r>
      <rPr>
        <b/>
        <vertAlign val="subscript"/>
        <sz val="12"/>
        <color theme="1"/>
        <rFont val="Arial Narrow"/>
        <family val="2"/>
      </rPr>
      <t xml:space="preserve">S                                                        </t>
    </r>
    <r>
      <rPr>
        <b/>
        <sz val="12"/>
        <color theme="1"/>
        <rFont val="Arial Narrow"/>
        <family val="2"/>
      </rPr>
      <t>gemäss SN 592 000 Ziffer 7.3.6</t>
    </r>
  </si>
  <si>
    <t>Hinweise</t>
  </si>
  <si>
    <t>Regenwasserrechner  2022</t>
  </si>
  <si>
    <r>
      <t>angeschlossene abflusswirksame Fläche A</t>
    </r>
    <r>
      <rPr>
        <vertAlign val="subscript"/>
        <sz val="12"/>
        <color theme="1"/>
        <rFont val="Arial Narrow"/>
        <family val="2"/>
      </rPr>
      <t>red,S</t>
    </r>
  </si>
  <si>
    <r>
      <t>m</t>
    </r>
    <r>
      <rPr>
        <vertAlign val="superscript"/>
        <sz val="12"/>
        <color theme="1"/>
        <rFont val="Arial Narrow"/>
        <family val="2"/>
      </rPr>
      <t>2</t>
    </r>
  </si>
  <si>
    <r>
      <t>versickerungswirksame Fläche A</t>
    </r>
    <r>
      <rPr>
        <vertAlign val="subscript"/>
        <sz val="12"/>
        <color theme="1"/>
        <rFont val="Arial Narrow"/>
        <family val="2"/>
      </rPr>
      <t xml:space="preserve">V </t>
    </r>
    <r>
      <rPr>
        <sz val="12"/>
        <color theme="1"/>
        <rFont val="Arial Narrow"/>
        <family val="2"/>
      </rPr>
      <t>(bei oberirdischen Anlagen A</t>
    </r>
    <r>
      <rPr>
        <vertAlign val="subscript"/>
        <sz val="12"/>
        <color theme="1"/>
        <rFont val="Arial Narrow"/>
        <family val="2"/>
      </rPr>
      <t>V</t>
    </r>
    <r>
      <rPr>
        <sz val="12"/>
        <color theme="1"/>
        <rFont val="Arial Narrow"/>
        <family val="2"/>
      </rPr>
      <t xml:space="preserve"> ≈ A</t>
    </r>
    <r>
      <rPr>
        <vertAlign val="subscript"/>
        <sz val="12"/>
        <color theme="1"/>
        <rFont val="Arial Narrow"/>
        <family val="2"/>
      </rPr>
      <t>Ü</t>
    </r>
    <r>
      <rPr>
        <sz val="12"/>
        <color theme="1"/>
        <rFont val="Arial Narrow"/>
        <family val="2"/>
      </rPr>
      <t>)</t>
    </r>
  </si>
  <si>
    <r>
      <t>Grundfläche A</t>
    </r>
    <r>
      <rPr>
        <vertAlign val="subscript"/>
        <sz val="12"/>
        <color theme="1"/>
        <rFont val="Arial Narrow"/>
        <family val="2"/>
      </rPr>
      <t xml:space="preserve">G  </t>
    </r>
    <r>
      <rPr>
        <sz val="12"/>
        <color theme="1"/>
        <rFont val="Arial Narrow"/>
        <family val="2"/>
      </rPr>
      <t>(Fläche am tiefsten Punkt der Anlage)</t>
    </r>
  </si>
  <si>
    <r>
      <t>spezifische Sickerleistung S</t>
    </r>
    <r>
      <rPr>
        <vertAlign val="subscript"/>
        <sz val="12"/>
        <color theme="1"/>
        <rFont val="Arial Narrow"/>
        <family val="2"/>
      </rPr>
      <t>spezif</t>
    </r>
  </si>
  <si>
    <r>
      <t>l/(min∙m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>)</t>
    </r>
  </si>
  <si>
    <r>
      <t>Sickerleistung Q</t>
    </r>
    <r>
      <rPr>
        <vertAlign val="subscript"/>
        <sz val="12"/>
        <color theme="1"/>
        <rFont val="Arial Narrow"/>
        <family val="2"/>
      </rPr>
      <t>S</t>
    </r>
    <r>
      <rPr>
        <sz val="12"/>
        <color theme="1"/>
        <rFont val="Arial Narrow"/>
        <family val="2"/>
      </rPr>
      <t xml:space="preserve"> = A</t>
    </r>
    <r>
      <rPr>
        <vertAlign val="subscript"/>
        <sz val="12"/>
        <color theme="1"/>
        <rFont val="Arial Narrow"/>
        <family val="2"/>
      </rPr>
      <t>V</t>
    </r>
    <r>
      <rPr>
        <sz val="12"/>
        <color theme="1"/>
        <rFont val="Arial Narrow"/>
        <family val="2"/>
      </rPr>
      <t xml:space="preserve"> · S</t>
    </r>
    <r>
      <rPr>
        <vertAlign val="subscript"/>
        <sz val="12"/>
        <color theme="1"/>
        <rFont val="Arial Narrow"/>
        <family val="2"/>
      </rPr>
      <t>spezif</t>
    </r>
  </si>
  <si>
    <r>
      <t>a</t>
    </r>
    <r>
      <rPr>
        <vertAlign val="subscript"/>
        <sz val="12"/>
        <color theme="1"/>
        <rFont val="Arial Narrow"/>
        <family val="2"/>
      </rPr>
      <t>z</t>
    </r>
  </si>
  <si>
    <r>
      <t>b</t>
    </r>
    <r>
      <rPr>
        <vertAlign val="subscript"/>
        <sz val="12"/>
        <color theme="1"/>
        <rFont val="Arial Narrow"/>
        <family val="2"/>
      </rPr>
      <t>z</t>
    </r>
  </si>
  <si>
    <r>
      <t>Werte a</t>
    </r>
    <r>
      <rPr>
        <i/>
        <vertAlign val="subscript"/>
        <sz val="12"/>
        <color theme="1"/>
        <rFont val="Arial Narrow"/>
        <family val="2"/>
      </rPr>
      <t>z</t>
    </r>
    <r>
      <rPr>
        <i/>
        <sz val="12"/>
        <color theme="1"/>
        <rFont val="Arial Narrow"/>
        <family val="2"/>
      </rPr>
      <t xml:space="preserve"> und b</t>
    </r>
    <r>
      <rPr>
        <i/>
        <vertAlign val="subscript"/>
        <sz val="12"/>
        <color theme="1"/>
        <rFont val="Arial Narrow"/>
        <family val="2"/>
      </rPr>
      <t>z</t>
    </r>
    <r>
      <rPr>
        <i/>
        <sz val="12"/>
        <color theme="1"/>
        <rFont val="Arial Narrow"/>
        <family val="2"/>
      </rPr>
      <t xml:space="preserve"> für die Berechnung der Regenintensitäten nach SN 640 350 (Ausgabe 2001) Oberflächenentwässerung von Strassen, Regenintensitäten</t>
    </r>
  </si>
  <si>
    <r>
      <t>m</t>
    </r>
    <r>
      <rPr>
        <b/>
        <vertAlign val="superscript"/>
        <sz val="12"/>
        <color theme="1"/>
        <rFont val="Arial Narrow"/>
        <family val="2"/>
      </rPr>
      <t>3</t>
    </r>
  </si>
  <si>
    <r>
      <t>Wassertiefe für offene Mulden h</t>
    </r>
    <r>
      <rPr>
        <b/>
        <vertAlign val="subscript"/>
        <sz val="12"/>
        <color theme="1"/>
        <rFont val="Arial Narrow"/>
        <family val="2"/>
      </rPr>
      <t>Ü</t>
    </r>
  </si>
  <si>
    <r>
      <t>Regenintensität r</t>
    </r>
    <r>
      <rPr>
        <vertAlign val="subscript"/>
        <sz val="12"/>
        <color theme="1"/>
        <rFont val="Arial Narrow"/>
        <family val="2"/>
      </rPr>
      <t>z</t>
    </r>
  </si>
  <si>
    <r>
      <t>Q</t>
    </r>
    <r>
      <rPr>
        <vertAlign val="subscript"/>
        <sz val="12"/>
        <color theme="1"/>
        <rFont val="Arial Narrow"/>
        <family val="2"/>
      </rPr>
      <t>zu</t>
    </r>
  </si>
  <si>
    <r>
      <t>V</t>
    </r>
    <r>
      <rPr>
        <vertAlign val="subscript"/>
        <sz val="12"/>
        <color theme="1"/>
        <rFont val="Arial Narrow"/>
        <family val="2"/>
      </rPr>
      <t>zu</t>
    </r>
    <r>
      <rPr>
        <sz val="12"/>
        <color theme="1"/>
        <rFont val="Arial Narrow"/>
        <family val="2"/>
      </rPr>
      <t xml:space="preserve"> </t>
    </r>
  </si>
  <si>
    <r>
      <t>V</t>
    </r>
    <r>
      <rPr>
        <vertAlign val="subscript"/>
        <sz val="12"/>
        <color theme="1"/>
        <rFont val="Arial Narrow"/>
        <family val="2"/>
      </rPr>
      <t>Ret</t>
    </r>
    <r>
      <rPr>
        <sz val="12"/>
        <color theme="1"/>
        <rFont val="Arial Narrow"/>
        <family val="2"/>
      </rPr>
      <t xml:space="preserve"> </t>
    </r>
  </si>
  <si>
    <r>
      <t>= a</t>
    </r>
    <r>
      <rPr>
        <vertAlign val="subscript"/>
        <sz val="12"/>
        <color theme="1"/>
        <rFont val="Arial Narrow"/>
        <family val="2"/>
      </rPr>
      <t>z</t>
    </r>
    <r>
      <rPr>
        <sz val="12"/>
        <color theme="1"/>
        <rFont val="Arial Narrow"/>
        <family val="2"/>
      </rPr>
      <t>/T</t>
    </r>
    <r>
      <rPr>
        <vertAlign val="subscript"/>
        <sz val="12"/>
        <color theme="1"/>
        <rFont val="Arial Narrow"/>
        <family val="2"/>
      </rPr>
      <t>R</t>
    </r>
    <r>
      <rPr>
        <sz val="12"/>
        <color theme="1"/>
        <rFont val="Arial Narrow"/>
        <family val="2"/>
      </rPr>
      <t>+b</t>
    </r>
    <r>
      <rPr>
        <vertAlign val="subscript"/>
        <sz val="12"/>
        <color theme="1"/>
        <rFont val="Arial Narrow"/>
        <family val="2"/>
      </rPr>
      <t>z</t>
    </r>
  </si>
  <si>
    <r>
      <t>= Q</t>
    </r>
    <r>
      <rPr>
        <vertAlign val="subscript"/>
        <sz val="12"/>
        <color theme="1"/>
        <rFont val="Arial Narrow"/>
        <family val="2"/>
      </rPr>
      <t>zu</t>
    </r>
    <r>
      <rPr>
        <sz val="12"/>
        <color theme="1"/>
        <rFont val="Arial Narrow"/>
        <family val="2"/>
      </rPr>
      <t xml:space="preserve"> ∙T</t>
    </r>
    <r>
      <rPr>
        <vertAlign val="subscript"/>
        <sz val="12"/>
        <color theme="1"/>
        <rFont val="Arial Narrow"/>
        <family val="2"/>
      </rPr>
      <t>R</t>
    </r>
  </si>
  <si>
    <r>
      <t>m</t>
    </r>
    <r>
      <rPr>
        <vertAlign val="superscript"/>
        <sz val="12"/>
        <color theme="1"/>
        <rFont val="Arial Narrow"/>
        <family val="2"/>
      </rPr>
      <t>3</t>
    </r>
  </si>
  <si>
    <r>
      <t>Regendauer
T</t>
    </r>
    <r>
      <rPr>
        <b/>
        <vertAlign val="subscript"/>
        <sz val="11"/>
        <color theme="1"/>
        <rFont val="Arial Narrow"/>
        <family val="2"/>
      </rPr>
      <t>R</t>
    </r>
  </si>
  <si>
    <r>
      <t>Regenintensität r</t>
    </r>
    <r>
      <rPr>
        <b/>
        <vertAlign val="subscript"/>
        <sz val="11"/>
        <color theme="1"/>
        <rFont val="Arial Narrow"/>
        <family val="2"/>
      </rPr>
      <t>z</t>
    </r>
  </si>
  <si>
    <r>
      <t>Q</t>
    </r>
    <r>
      <rPr>
        <b/>
        <vertAlign val="subscript"/>
        <sz val="11"/>
        <color theme="1"/>
        <rFont val="Arial Narrow"/>
        <family val="2"/>
      </rPr>
      <t>zu</t>
    </r>
  </si>
  <si>
    <r>
      <t>V</t>
    </r>
    <r>
      <rPr>
        <b/>
        <vertAlign val="subscript"/>
        <sz val="11"/>
        <color theme="1"/>
        <rFont val="Arial Narrow"/>
        <family val="2"/>
      </rPr>
      <t>zu</t>
    </r>
    <r>
      <rPr>
        <b/>
        <sz val="11"/>
        <color theme="1"/>
        <rFont val="Arial Narrow"/>
        <family val="2"/>
      </rPr>
      <t xml:space="preserve"> </t>
    </r>
  </si>
  <si>
    <r>
      <t>V</t>
    </r>
    <r>
      <rPr>
        <b/>
        <vertAlign val="subscript"/>
        <sz val="11"/>
        <color theme="1"/>
        <rFont val="Arial Narrow"/>
        <family val="2"/>
      </rPr>
      <t>S</t>
    </r>
    <r>
      <rPr>
        <b/>
        <sz val="11"/>
        <color theme="1"/>
        <rFont val="Arial Narrow"/>
        <family val="2"/>
      </rPr>
      <t xml:space="preserve"> </t>
    </r>
  </si>
  <si>
    <r>
      <t>V</t>
    </r>
    <r>
      <rPr>
        <b/>
        <vertAlign val="subscript"/>
        <sz val="11"/>
        <color theme="1"/>
        <rFont val="Arial Narrow"/>
        <family val="2"/>
      </rPr>
      <t>Ret</t>
    </r>
    <r>
      <rPr>
        <b/>
        <sz val="11"/>
        <color theme="1"/>
        <rFont val="Arial Narrow"/>
        <family val="2"/>
      </rPr>
      <t xml:space="preserve"> </t>
    </r>
  </si>
  <si>
    <r>
      <t>Wassertiefe h</t>
    </r>
    <r>
      <rPr>
        <b/>
        <vertAlign val="subscript"/>
        <sz val="11"/>
        <color theme="1"/>
        <rFont val="Arial Narrow"/>
        <family val="2"/>
      </rPr>
      <t>Ü</t>
    </r>
    <r>
      <rPr>
        <b/>
        <sz val="11"/>
        <color theme="1"/>
        <rFont val="Arial Narrow"/>
        <family val="2"/>
      </rPr>
      <t xml:space="preserve"> bei offenen Mulden</t>
    </r>
  </si>
  <si>
    <r>
      <t>= a</t>
    </r>
    <r>
      <rPr>
        <b/>
        <vertAlign val="subscript"/>
        <sz val="11"/>
        <color theme="1"/>
        <rFont val="Arial Narrow"/>
        <family val="2"/>
      </rPr>
      <t>z</t>
    </r>
    <r>
      <rPr>
        <b/>
        <sz val="11"/>
        <color theme="1"/>
        <rFont val="Arial Narrow"/>
        <family val="2"/>
      </rPr>
      <t>/T</t>
    </r>
    <r>
      <rPr>
        <b/>
        <vertAlign val="subscript"/>
        <sz val="11"/>
        <color theme="1"/>
        <rFont val="Arial Narrow"/>
        <family val="2"/>
      </rPr>
      <t>R</t>
    </r>
    <r>
      <rPr>
        <b/>
        <sz val="11"/>
        <color theme="1"/>
        <rFont val="Arial Narrow"/>
        <family val="2"/>
      </rPr>
      <t>+b</t>
    </r>
    <r>
      <rPr>
        <b/>
        <vertAlign val="subscript"/>
        <sz val="11"/>
        <color theme="1"/>
        <rFont val="Arial Narrow"/>
        <family val="2"/>
      </rPr>
      <t>z</t>
    </r>
  </si>
  <si>
    <r>
      <t>= r</t>
    </r>
    <r>
      <rPr>
        <b/>
        <vertAlign val="subscript"/>
        <sz val="11"/>
        <color theme="1"/>
        <rFont val="Arial Narrow"/>
        <family val="2"/>
      </rPr>
      <t>z</t>
    </r>
    <r>
      <rPr>
        <b/>
        <sz val="11"/>
        <color theme="1"/>
        <rFont val="Arial Narrow"/>
        <family val="2"/>
      </rPr>
      <t xml:space="preserve"> ∙ T</t>
    </r>
    <r>
      <rPr>
        <b/>
        <vertAlign val="subscript"/>
        <sz val="11"/>
        <color theme="1"/>
        <rFont val="Arial Narrow"/>
        <family val="2"/>
      </rPr>
      <t>R</t>
    </r>
  </si>
  <si>
    <r>
      <t>= r ∙ (F</t>
    </r>
    <r>
      <rPr>
        <b/>
        <vertAlign val="subscript"/>
        <sz val="11"/>
        <color theme="1"/>
        <rFont val="Arial Narrow"/>
        <family val="2"/>
      </rPr>
      <t>red</t>
    </r>
    <r>
      <rPr>
        <b/>
        <sz val="11"/>
        <color theme="1"/>
        <rFont val="Arial Narrow"/>
        <family val="2"/>
      </rPr>
      <t xml:space="preserve"> + A</t>
    </r>
    <r>
      <rPr>
        <b/>
        <vertAlign val="subscript"/>
        <sz val="11"/>
        <color theme="1"/>
        <rFont val="Arial Narrow"/>
        <family val="2"/>
      </rPr>
      <t>Ü</t>
    </r>
    <r>
      <rPr>
        <b/>
        <sz val="11"/>
        <color theme="1"/>
        <rFont val="Arial Narrow"/>
        <family val="2"/>
      </rPr>
      <t>)</t>
    </r>
  </si>
  <si>
    <r>
      <t>= Q</t>
    </r>
    <r>
      <rPr>
        <b/>
        <vertAlign val="subscript"/>
        <sz val="11"/>
        <color theme="1"/>
        <rFont val="Arial Narrow"/>
        <family val="2"/>
      </rPr>
      <t>zu</t>
    </r>
    <r>
      <rPr>
        <b/>
        <sz val="11"/>
        <color theme="1"/>
        <rFont val="Arial Narrow"/>
        <family val="2"/>
      </rPr>
      <t xml:space="preserve"> ∙T</t>
    </r>
    <r>
      <rPr>
        <b/>
        <vertAlign val="subscript"/>
        <sz val="11"/>
        <color theme="1"/>
        <rFont val="Arial Narrow"/>
        <family val="2"/>
      </rPr>
      <t>R</t>
    </r>
  </si>
  <si>
    <r>
      <t>= Q</t>
    </r>
    <r>
      <rPr>
        <b/>
        <vertAlign val="subscript"/>
        <sz val="11"/>
        <color theme="1"/>
        <rFont val="Arial Narrow"/>
        <family val="2"/>
      </rPr>
      <t>S</t>
    </r>
    <r>
      <rPr>
        <b/>
        <sz val="11"/>
        <color theme="1"/>
        <rFont val="Arial Narrow"/>
        <family val="2"/>
      </rPr>
      <t xml:space="preserve"> ∙T</t>
    </r>
    <r>
      <rPr>
        <b/>
        <vertAlign val="subscript"/>
        <sz val="11"/>
        <color theme="1"/>
        <rFont val="Arial Narrow"/>
        <family val="2"/>
      </rPr>
      <t>R</t>
    </r>
  </si>
  <si>
    <r>
      <t>= V</t>
    </r>
    <r>
      <rPr>
        <b/>
        <vertAlign val="subscript"/>
        <sz val="11"/>
        <color theme="1"/>
        <rFont val="Arial Narrow"/>
        <family val="2"/>
      </rPr>
      <t>zu</t>
    </r>
    <r>
      <rPr>
        <b/>
        <sz val="11"/>
        <color theme="1"/>
        <rFont val="Arial Narrow"/>
        <family val="2"/>
      </rPr>
      <t xml:space="preserve"> - V</t>
    </r>
    <r>
      <rPr>
        <b/>
        <vertAlign val="subscript"/>
        <sz val="11"/>
        <color theme="1"/>
        <rFont val="Arial Narrow"/>
        <family val="2"/>
      </rPr>
      <t>S</t>
    </r>
  </si>
  <si>
    <r>
      <t>≈ V</t>
    </r>
    <r>
      <rPr>
        <b/>
        <vertAlign val="subscript"/>
        <sz val="11"/>
        <color theme="1"/>
        <rFont val="Arial Narrow"/>
        <family val="2"/>
      </rPr>
      <t>Ret</t>
    </r>
    <r>
      <rPr>
        <b/>
        <sz val="11"/>
        <color theme="1"/>
        <rFont val="Arial Narrow"/>
        <family val="2"/>
      </rPr>
      <t>/((A</t>
    </r>
    <r>
      <rPr>
        <b/>
        <vertAlign val="subscript"/>
        <sz val="11"/>
        <color theme="1"/>
        <rFont val="Arial Narrow"/>
        <family val="2"/>
      </rPr>
      <t>Ü</t>
    </r>
    <r>
      <rPr>
        <b/>
        <sz val="11"/>
        <color theme="1"/>
        <rFont val="Arial Narrow"/>
        <family val="2"/>
      </rPr>
      <t xml:space="preserve"> + A</t>
    </r>
    <r>
      <rPr>
        <b/>
        <vertAlign val="subscript"/>
        <sz val="11"/>
        <color theme="1"/>
        <rFont val="Arial Narrow"/>
        <family val="2"/>
      </rPr>
      <t>G</t>
    </r>
    <r>
      <rPr>
        <b/>
        <sz val="11"/>
        <color theme="1"/>
        <rFont val="Arial Narrow"/>
        <family val="2"/>
      </rPr>
      <t>)/2)</t>
    </r>
  </si>
  <si>
    <r>
      <t>m</t>
    </r>
    <r>
      <rPr>
        <b/>
        <vertAlign val="superscript"/>
        <sz val="11"/>
        <color theme="1"/>
        <rFont val="Arial Narrow"/>
        <family val="2"/>
      </rPr>
      <t>3</t>
    </r>
  </si>
  <si>
    <t>Fliessgewässername am Punkt der Einleitstelle</t>
  </si>
  <si>
    <r>
      <t>Regendauer T</t>
    </r>
    <r>
      <rPr>
        <vertAlign val="subscript"/>
        <sz val="12"/>
        <color theme="1"/>
        <rFont val="Arial Narrow"/>
        <family val="2"/>
      </rPr>
      <t>R</t>
    </r>
  </si>
  <si>
    <r>
      <t>V</t>
    </r>
    <r>
      <rPr>
        <vertAlign val="subscript"/>
        <sz val="12"/>
        <color theme="1"/>
        <rFont val="Arial Narrow"/>
        <family val="2"/>
      </rPr>
      <t>ab</t>
    </r>
  </si>
  <si>
    <r>
      <t>= r</t>
    </r>
    <r>
      <rPr>
        <vertAlign val="subscript"/>
        <sz val="12"/>
        <color theme="1"/>
        <rFont val="Arial Narrow"/>
        <family val="2"/>
      </rPr>
      <t>z</t>
    </r>
    <r>
      <rPr>
        <sz val="12"/>
        <color theme="1"/>
        <rFont val="Arial Narrow"/>
        <family val="2"/>
      </rPr>
      <t xml:space="preserve"> ∙ A</t>
    </r>
    <r>
      <rPr>
        <vertAlign val="subscript"/>
        <sz val="12"/>
        <color theme="1"/>
        <rFont val="Arial Narrow"/>
        <family val="2"/>
      </rPr>
      <t>red,E</t>
    </r>
  </si>
  <si>
    <r>
      <t>= Q</t>
    </r>
    <r>
      <rPr>
        <vertAlign val="subscript"/>
        <sz val="12"/>
        <color theme="1"/>
        <rFont val="Arial Narrow"/>
        <family val="2"/>
      </rPr>
      <t>Drossel</t>
    </r>
    <r>
      <rPr>
        <sz val="12"/>
        <color theme="1"/>
        <rFont val="Arial Narrow"/>
        <family val="2"/>
      </rPr>
      <t xml:space="preserve"> ∙T</t>
    </r>
    <r>
      <rPr>
        <vertAlign val="subscript"/>
        <sz val="12"/>
        <color theme="1"/>
        <rFont val="Arial Narrow"/>
        <family val="2"/>
      </rPr>
      <t>R</t>
    </r>
  </si>
  <si>
    <r>
      <t>= V</t>
    </r>
    <r>
      <rPr>
        <vertAlign val="subscript"/>
        <sz val="12"/>
        <color theme="1"/>
        <rFont val="Arial Narrow"/>
        <family val="2"/>
      </rPr>
      <t>zu</t>
    </r>
    <r>
      <rPr>
        <sz val="12"/>
        <color theme="1"/>
        <rFont val="Arial Narrow"/>
        <family val="2"/>
      </rPr>
      <t xml:space="preserve"> - V</t>
    </r>
    <r>
      <rPr>
        <vertAlign val="subscript"/>
        <sz val="12"/>
        <color theme="1"/>
        <rFont val="Arial Narrow"/>
        <family val="2"/>
      </rPr>
      <t>ab</t>
    </r>
  </si>
  <si>
    <r>
      <t>Ist der mittlere Grundstücksabflussbeiwert Ψ</t>
    </r>
    <r>
      <rPr>
        <b/>
        <vertAlign val="subscript"/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höher als 15%?</t>
    </r>
  </si>
  <si>
    <r>
      <t>Regenintensität r</t>
    </r>
    <r>
      <rPr>
        <vertAlign val="subscript"/>
        <sz val="12"/>
        <color theme="1"/>
        <rFont val="Arial Narrow"/>
        <family val="2"/>
      </rPr>
      <t>1</t>
    </r>
  </si>
  <si>
    <r>
      <t>Einleitmenge Q</t>
    </r>
    <r>
      <rPr>
        <vertAlign val="subscript"/>
        <sz val="12"/>
        <color theme="1"/>
        <rFont val="Arial Narrow"/>
        <family val="2"/>
      </rPr>
      <t>E,1</t>
    </r>
  </si>
  <si>
    <r>
      <t>Reduzierte Fläche mit Einleitung in Fliessgewässer Ʃ A</t>
    </r>
    <r>
      <rPr>
        <vertAlign val="subscript"/>
        <sz val="12"/>
        <color theme="1"/>
        <rFont val="Arial Narrow"/>
        <family val="2"/>
      </rPr>
      <t>red,S</t>
    </r>
  </si>
  <si>
    <r>
      <t>Ist die Einleitmenge Q</t>
    </r>
    <r>
      <rPr>
        <b/>
        <vertAlign val="subscript"/>
        <sz val="12"/>
        <color theme="1"/>
        <rFont val="Arial Narrow"/>
        <family val="2"/>
      </rPr>
      <t>E,1</t>
    </r>
    <r>
      <rPr>
        <b/>
        <sz val="12"/>
        <color theme="1"/>
        <rFont val="Arial Narrow"/>
        <family val="2"/>
      </rPr>
      <t xml:space="preserve"> grösser als 20 l/s?</t>
    </r>
  </si>
  <si>
    <r>
      <t>Mittlerer Grundstücksabflussbeiwert  Ψ</t>
    </r>
    <r>
      <rPr>
        <vertAlign val="subscript"/>
        <sz val="12"/>
        <color theme="1"/>
        <rFont val="Arial Narrow"/>
        <family val="2"/>
      </rPr>
      <t>a</t>
    </r>
  </si>
  <si>
    <r>
      <t>Reduzierte Fläche mit Ableitung von Grundstück (Perimeter)  Σ A</t>
    </r>
    <r>
      <rPr>
        <vertAlign val="subscript"/>
        <sz val="12"/>
        <color theme="1"/>
        <rFont val="Arial Narrow"/>
        <family val="2"/>
      </rPr>
      <t>red,a</t>
    </r>
  </si>
  <si>
    <r>
      <t>Grundstücks-/Perimeterfläche  A</t>
    </r>
    <r>
      <rPr>
        <vertAlign val="subscript"/>
        <sz val="12"/>
        <color theme="1"/>
        <rFont val="Arial Narrow"/>
        <family val="2"/>
      </rPr>
      <t>Perimeter</t>
    </r>
  </si>
  <si>
    <r>
      <t>Niedrigwasserabfluss des Fliessgewässers Q</t>
    </r>
    <r>
      <rPr>
        <vertAlign val="subscript"/>
        <sz val="12"/>
        <color theme="1"/>
        <rFont val="Arial Narrow"/>
        <family val="2"/>
      </rPr>
      <t>347</t>
    </r>
  </si>
  <si>
    <t>Regensumme</t>
  </si>
  <si>
    <t>Dimensionierung des Retentionsvolumens bei gedrosselter Regenwasserableitung</t>
  </si>
  <si>
    <t>Bereich 0.2 … 10;  Normalfall z = 1 oder kommunale Anforderung</t>
  </si>
  <si>
    <t>bei Einleitung in Fliessgewässer z ≥ 1 (kantonal); bei Einleitung in Kanalisation: kommunale Vorgabe</t>
  </si>
  <si>
    <r>
      <t>0.014 l/(s∙m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>) für Jährlichkeit z = 1 oder kommunale Anforderung</t>
    </r>
  </si>
  <si>
    <r>
      <t>Q</t>
    </r>
    <r>
      <rPr>
        <vertAlign val="subscript"/>
        <sz val="12"/>
        <color theme="1"/>
        <rFont val="Arial Narrow"/>
        <family val="2"/>
      </rPr>
      <t>347</t>
    </r>
    <r>
      <rPr>
        <sz val="12"/>
        <color theme="1"/>
        <rFont val="Arial Narrow"/>
        <family val="2"/>
      </rPr>
      <t xml:space="preserve"> ist beim AWEL anzufragen</t>
    </r>
  </si>
  <si>
    <t>Beurteilung der Notwendigkeit einer Drosselung der Einleitung in ein Fliessgewässer</t>
  </si>
  <si>
    <r>
      <t>Q</t>
    </r>
    <r>
      <rPr>
        <vertAlign val="subscript"/>
        <sz val="11"/>
        <color theme="1"/>
        <rFont val="Arial Narrow"/>
        <family val="2"/>
      </rPr>
      <t>Drossel,kommunal</t>
    </r>
  </si>
  <si>
    <r>
      <t>Werte a</t>
    </r>
    <r>
      <rPr>
        <i/>
        <vertAlign val="subscript"/>
        <sz val="10"/>
        <color theme="1"/>
        <rFont val="Arial Narrow"/>
        <family val="2"/>
      </rPr>
      <t>z</t>
    </r>
    <r>
      <rPr>
        <i/>
        <sz val="10"/>
        <color theme="1"/>
        <rFont val="Arial Narrow"/>
        <family val="2"/>
      </rPr>
      <t xml:space="preserve"> und b</t>
    </r>
    <r>
      <rPr>
        <i/>
        <vertAlign val="subscript"/>
        <sz val="10"/>
        <color theme="1"/>
        <rFont val="Arial Narrow"/>
        <family val="2"/>
      </rPr>
      <t>z</t>
    </r>
    <r>
      <rPr>
        <i/>
        <sz val="10"/>
        <color theme="1"/>
        <rFont val="Arial Narrow"/>
        <family val="2"/>
      </rPr>
      <t xml:space="preserve"> für die Berechnung der Regenintensitäten nach SN 640 350 (Ausgabe 2001) Oberflächenentwässerung von Strassen, Regenintensitäten</t>
    </r>
  </si>
  <si>
    <t>Kommunale Anforderung zur Drosselung der Einleitung in Regen- oder Mischabwasserkanalisation</t>
  </si>
  <si>
    <t>Drosselmenge der Einleitung in RW- oder MW-Kanalisation</t>
  </si>
  <si>
    <t>Wenn in der orangen Zelle eine Zahl angegeben wird, wird diese für die Berechnung des Retentionsvolumens berücksichtigt.</t>
  </si>
  <si>
    <r>
      <t>*) Ergibt die Berechnung ein Retentionsvolumen von weniger als 5 m</t>
    </r>
    <r>
      <rPr>
        <vertAlign val="superscript"/>
        <sz val="12"/>
        <color theme="1"/>
        <rFont val="Arial Narrow"/>
        <family val="2"/>
      </rPr>
      <t>3</t>
    </r>
    <r>
      <rPr>
        <sz val="12"/>
        <color theme="1"/>
        <rFont val="Arial Narrow"/>
        <family val="2"/>
      </rPr>
      <t>, kann auf die Drosselung und die Erstellung des Retentionsvolumens verzichtet werden. Ergibt die Berechnung ein Retentionsvolumen                                   von 5 - 10 m</t>
    </r>
    <r>
      <rPr>
        <vertAlign val="superscript"/>
        <sz val="12"/>
        <color theme="1"/>
        <rFont val="Arial Narrow"/>
        <family val="2"/>
      </rPr>
      <t>3</t>
    </r>
    <r>
      <rPr>
        <sz val="12"/>
        <color theme="1"/>
        <rFont val="Arial Narrow"/>
        <family val="2"/>
      </rPr>
      <t>, ist ein Retentionsvolumen von 10 m</t>
    </r>
    <r>
      <rPr>
        <vertAlign val="superscript"/>
        <sz val="12"/>
        <color theme="1"/>
        <rFont val="Arial Narrow"/>
        <family val="2"/>
      </rPr>
      <t>3</t>
    </r>
    <r>
      <rPr>
        <sz val="12"/>
        <color theme="1"/>
        <rFont val="Arial Narrow"/>
        <family val="2"/>
      </rPr>
      <t xml:space="preserve"> zu erstellen.</t>
    </r>
  </si>
  <si>
    <t>3)  Zulässiges Einleitverhältnis überschritten?</t>
  </si>
  <si>
    <t>Wenn die Notwendigkeit gegeben ist, ist das Retentionsvolumen zu berechnen.</t>
  </si>
  <si>
    <t>1) Beurteilung des    Grundstücks-abflusses</t>
  </si>
  <si>
    <r>
      <t>Retentionsvolumen V</t>
    </r>
    <r>
      <rPr>
        <b/>
        <vertAlign val="subscript"/>
        <sz val="12"/>
        <color theme="1"/>
        <rFont val="Arial Narrow"/>
        <family val="2"/>
      </rPr>
      <t xml:space="preserve">ret  </t>
    </r>
    <r>
      <rPr>
        <b/>
        <sz val="12"/>
        <color theme="1"/>
        <rFont val="Arial Narrow"/>
        <family val="2"/>
      </rPr>
      <t>(gerundet)</t>
    </r>
  </si>
  <si>
    <r>
      <t>Ist die Einleitmenge Q</t>
    </r>
    <r>
      <rPr>
        <b/>
        <vertAlign val="subscript"/>
        <sz val="12"/>
        <color theme="1"/>
        <rFont val="Arial Narrow"/>
        <family val="2"/>
      </rPr>
      <t>E,1</t>
    </r>
    <r>
      <rPr>
        <b/>
        <sz val="12"/>
        <color theme="1"/>
        <rFont val="Arial Narrow"/>
        <family val="2"/>
      </rPr>
      <t xml:space="preserve"> grösser als die zulässige Drosseleinleitmenge Q</t>
    </r>
    <r>
      <rPr>
        <b/>
        <vertAlign val="subscript"/>
        <sz val="12"/>
        <color theme="1"/>
        <rFont val="Arial Narrow"/>
        <family val="2"/>
      </rPr>
      <t>Drossel</t>
    </r>
    <r>
      <rPr>
        <b/>
        <sz val="12"/>
        <color theme="1"/>
        <rFont val="Arial Narrow"/>
        <family val="2"/>
      </rPr>
      <t>?</t>
    </r>
  </si>
  <si>
    <r>
      <t>Zulässige Drosseleinleitmenge ins Fliessgewässer Q</t>
    </r>
    <r>
      <rPr>
        <vertAlign val="subscript"/>
        <sz val="12"/>
        <color theme="1"/>
        <rFont val="Arial Narrow"/>
        <family val="2"/>
      </rPr>
      <t>Drossel</t>
    </r>
    <r>
      <rPr>
        <sz val="12"/>
        <color theme="1"/>
        <rFont val="Arial Narrow"/>
        <family val="2"/>
      </rPr>
      <t xml:space="preserve"> = 10 · Q</t>
    </r>
    <r>
      <rPr>
        <vertAlign val="subscript"/>
        <sz val="12"/>
        <color theme="1"/>
        <rFont val="Arial Narrow"/>
        <family val="2"/>
      </rPr>
      <t>347</t>
    </r>
  </si>
  <si>
    <t>2)  Einleitmenge ins Gewässer grösser als                       minimaler Grenzwert?</t>
  </si>
  <si>
    <t>Berechnung des Retentionsvolumens</t>
  </si>
  <si>
    <t>Resultat Retentionsvolumen  *)</t>
  </si>
  <si>
    <r>
      <t>l/(s∙m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>)</t>
    </r>
  </si>
  <si>
    <t>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</si>
</sst>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_ * #,##0_ ;_ * \-#,##0_ ;_ * &quot;-&quot;??_ ;_ @_ "/>
    <numFmt numFmtId="168" formatCode="#,##0.0"/>
    <numFmt numFmtId="169" formatCode="_ * #,##0.0_ ;_ * \-#,##0.0_ ;_ * &quot;-&quot;??_ ;_ @_ "/>
    <numFmt numFmtId="170" formatCode="#,##0_ ;\-#,##0\ "/>
    <numFmt numFmtId="171" formatCode="#,##0.0_ ;\-#,##0.0\ "/>
    <numFmt numFmtId="172" formatCode="#,##0.000_ ;\-#,##0.000\ 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70C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vertAlign val="subscript"/>
      <sz val="12"/>
      <color theme="1"/>
      <name val="Arial"/>
      <family val="2"/>
    </font>
    <font>
      <vertAlign val="subscript"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  <font>
      <i/>
      <vertAlign val="subscript"/>
      <sz val="12"/>
      <color theme="1"/>
      <name val="Arial Narrow"/>
      <family val="2"/>
    </font>
    <font>
      <vertAlign val="subscript"/>
      <sz val="11"/>
      <color theme="1"/>
      <name val="Arial Narrow"/>
      <family val="2"/>
    </font>
    <font>
      <i/>
      <sz val="10"/>
      <color theme="1"/>
      <name val="Arial Narrow"/>
      <family val="2"/>
    </font>
    <font>
      <i/>
      <vertAlign val="subscript"/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7A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quotePrefix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4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vertical="top" wrapText="1"/>
    </xf>
    <xf numFmtId="9" fontId="2" fillId="0" borderId="0" xfId="1" applyFont="1" applyFill="1" applyBorder="1"/>
    <xf numFmtId="1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/>
    </xf>
    <xf numFmtId="168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right" indent="3"/>
    </xf>
    <xf numFmtId="3" fontId="11" fillId="3" borderId="31" xfId="0" applyNumberFormat="1" applyFont="1" applyFill="1" applyBorder="1" applyAlignment="1">
      <alignment horizontal="right" indent="3"/>
    </xf>
    <xf numFmtId="0" fontId="11" fillId="0" borderId="15" xfId="0" applyFont="1" applyBorder="1" applyAlignment="1">
      <alignment horizontal="left" indent="1"/>
    </xf>
    <xf numFmtId="0" fontId="14" fillId="0" borderId="16" xfId="0" applyFont="1" applyBorder="1" applyAlignment="1">
      <alignment horizontal="left" indent="1"/>
    </xf>
    <xf numFmtId="0" fontId="11" fillId="0" borderId="16" xfId="0" applyFont="1" applyBorder="1" applyAlignment="1">
      <alignment horizontal="left" indent="1"/>
    </xf>
    <xf numFmtId="3" fontId="14" fillId="3" borderId="16" xfId="0" applyNumberFormat="1" applyFont="1" applyFill="1" applyBorder="1" applyAlignment="1">
      <alignment horizontal="right" indent="2"/>
    </xf>
    <xf numFmtId="0" fontId="11" fillId="0" borderId="16" xfId="0" applyFont="1" applyBorder="1" applyAlignment="1">
      <alignment horizontal="right" indent="1"/>
    </xf>
    <xf numFmtId="3" fontId="11" fillId="0" borderId="16" xfId="0" applyNumberFormat="1" applyFont="1" applyBorder="1" applyAlignment="1">
      <alignment horizontal="right" indent="1"/>
    </xf>
    <xf numFmtId="168" fontId="11" fillId="0" borderId="16" xfId="0" applyNumberFormat="1" applyFont="1" applyBorder="1" applyAlignment="1">
      <alignment horizontal="right" indent="1"/>
    </xf>
    <xf numFmtId="3" fontId="11" fillId="0" borderId="34" xfId="0" applyNumberFormat="1" applyFont="1" applyBorder="1" applyAlignment="1">
      <alignment horizontal="right" indent="1"/>
    </xf>
    <xf numFmtId="0" fontId="1" fillId="0" borderId="0" xfId="0" applyFont="1" applyAlignment="1">
      <alignment vertical="center"/>
    </xf>
    <xf numFmtId="0" fontId="1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167" fontId="7" fillId="0" borderId="0" xfId="2" applyNumberFormat="1" applyFont="1" applyFill="1" applyBorder="1"/>
    <xf numFmtId="3" fontId="2" fillId="0" borderId="0" xfId="0" applyNumberFormat="1" applyFont="1" applyAlignment="1">
      <alignment horizontal="right"/>
    </xf>
    <xf numFmtId="0" fontId="7" fillId="0" borderId="45" xfId="0" applyFont="1" applyBorder="1"/>
    <xf numFmtId="0" fontId="7" fillId="0" borderId="3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left" vertical="center" wrapText="1" indent="1"/>
    </xf>
    <xf numFmtId="164" fontId="15" fillId="0" borderId="4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164" fontId="15" fillId="0" borderId="9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 inden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 indent="1"/>
    </xf>
    <xf numFmtId="164" fontId="15" fillId="0" borderId="1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 indent="3"/>
    </xf>
    <xf numFmtId="1" fontId="11" fillId="0" borderId="1" xfId="0" applyNumberFormat="1" applyFont="1" applyBorder="1" applyAlignment="1">
      <alignment horizontal="right" vertical="center" indent="3"/>
    </xf>
    <xf numFmtId="164" fontId="11" fillId="0" borderId="1" xfId="0" applyNumberFormat="1" applyFont="1" applyBorder="1" applyAlignment="1">
      <alignment horizontal="right" vertical="center" indent="3"/>
    </xf>
    <xf numFmtId="2" fontId="11" fillId="0" borderId="31" xfId="0" applyNumberFormat="1" applyFont="1" applyBorder="1" applyAlignment="1">
      <alignment horizontal="right" vertical="center" indent="3"/>
    </xf>
    <xf numFmtId="0" fontId="11" fillId="0" borderId="28" xfId="0" applyFont="1" applyBorder="1" applyAlignment="1">
      <alignment horizontal="right" vertical="center" indent="3"/>
    </xf>
    <xf numFmtId="0" fontId="11" fillId="0" borderId="32" xfId="0" applyFont="1" applyBorder="1" applyAlignment="1">
      <alignment horizontal="right" vertical="center" indent="3"/>
    </xf>
    <xf numFmtId="164" fontId="10" fillId="8" borderId="16" xfId="0" applyNumberFormat="1" applyFont="1" applyFill="1" applyBorder="1" applyAlignment="1">
      <alignment horizontal="right" vertical="center" indent="3"/>
    </xf>
    <xf numFmtId="2" fontId="10" fillId="8" borderId="34" xfId="0" applyNumberFormat="1" applyFont="1" applyFill="1" applyBorder="1" applyAlignment="1">
      <alignment horizontal="right" vertical="center" indent="3"/>
    </xf>
    <xf numFmtId="0" fontId="10" fillId="0" borderId="16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/>
    </xf>
    <xf numFmtId="0" fontId="10" fillId="2" borderId="0" xfId="0" quotePrefix="1" applyFont="1" applyFill="1" applyAlignment="1">
      <alignment horizontal="center" vertical="center"/>
    </xf>
    <xf numFmtId="0" fontId="10" fillId="2" borderId="31" xfId="0" quotePrefix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2"/>
    </xf>
    <xf numFmtId="0" fontId="15" fillId="0" borderId="16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2"/>
    </xf>
    <xf numFmtId="0" fontId="2" fillId="0" borderId="27" xfId="0" applyFont="1" applyBorder="1"/>
    <xf numFmtId="0" fontId="7" fillId="0" borderId="0" xfId="0" applyFont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" xfId="0" quotePrefix="1" applyFont="1" applyFill="1" applyBorder="1" applyAlignment="1">
      <alignment horizontal="center" vertical="center"/>
    </xf>
    <xf numFmtId="0" fontId="15" fillId="2" borderId="31" xfId="0" quotePrefix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right" vertical="center" indent="2"/>
    </xf>
    <xf numFmtId="1" fontId="15" fillId="0" borderId="1" xfId="0" applyNumberFormat="1" applyFont="1" applyBorder="1" applyAlignment="1">
      <alignment horizontal="right" vertical="center" indent="2"/>
    </xf>
    <xf numFmtId="164" fontId="15" fillId="0" borderId="1" xfId="0" applyNumberFormat="1" applyFont="1" applyBorder="1" applyAlignment="1">
      <alignment horizontal="right" vertical="center" indent="2"/>
    </xf>
    <xf numFmtId="164" fontId="15" fillId="0" borderId="31" xfId="0" applyNumberFormat="1" applyFont="1" applyBorder="1" applyAlignment="1">
      <alignment horizontal="right" vertical="center" indent="2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16" xfId="0" applyFont="1" applyBorder="1"/>
    <xf numFmtId="0" fontId="7" fillId="0" borderId="16" xfId="0" applyFont="1" applyBorder="1" applyAlignment="1">
      <alignment horizontal="center" vertical="center"/>
    </xf>
    <xf numFmtId="164" fontId="7" fillId="8" borderId="34" xfId="0" applyNumberFormat="1" applyFont="1" applyFill="1" applyBorder="1" applyAlignment="1">
      <alignment horizontal="right" vertical="center" indent="2"/>
    </xf>
    <xf numFmtId="49" fontId="11" fillId="4" borderId="13" xfId="0" applyNumberFormat="1" applyFont="1" applyFill="1" applyBorder="1" applyAlignment="1" applyProtection="1">
      <alignment horizontal="right" indent="1"/>
      <protection locked="0"/>
    </xf>
    <xf numFmtId="0" fontId="11" fillId="4" borderId="1" xfId="0" applyFont="1" applyFill="1" applyBorder="1" applyAlignment="1" applyProtection="1">
      <alignment horizontal="left" wrapText="1" indent="1"/>
      <protection locked="0"/>
    </xf>
    <xf numFmtId="0" fontId="11" fillId="5" borderId="1" xfId="0" applyFont="1" applyFill="1" applyBorder="1" applyAlignment="1" applyProtection="1">
      <alignment horizontal="left" wrapText="1" indent="1"/>
      <protection locked="0"/>
    </xf>
    <xf numFmtId="0" fontId="11" fillId="4" borderId="1" xfId="0" applyFont="1" applyFill="1" applyBorder="1" applyAlignment="1" applyProtection="1">
      <alignment horizontal="left" indent="1"/>
      <protection locked="0"/>
    </xf>
    <xf numFmtId="3" fontId="11" fillId="4" borderId="1" xfId="0" applyNumberFormat="1" applyFont="1" applyFill="1" applyBorder="1" applyAlignment="1" applyProtection="1">
      <alignment horizontal="right" indent="2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left" indent="1"/>
    </xf>
    <xf numFmtId="0" fontId="14" fillId="0" borderId="39" xfId="0" applyFont="1" applyBorder="1" applyAlignment="1">
      <alignment horizontal="left" indent="1"/>
    </xf>
    <xf numFmtId="0" fontId="7" fillId="0" borderId="15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indent="2"/>
    </xf>
    <xf numFmtId="170" fontId="15" fillId="3" borderId="1" xfId="2" applyNumberFormat="1" applyFont="1" applyFill="1" applyBorder="1" applyAlignment="1">
      <alignment horizontal="center" vertical="center"/>
    </xf>
    <xf numFmtId="170" fontId="15" fillId="3" borderId="31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2"/>
    </xf>
    <xf numFmtId="9" fontId="7" fillId="3" borderId="1" xfId="2" applyNumberFormat="1" applyFont="1" applyFill="1" applyBorder="1" applyAlignment="1">
      <alignment horizontal="center" vertical="center"/>
    </xf>
    <xf numFmtId="9" fontId="7" fillId="3" borderId="31" xfId="2" applyNumberFormat="1" applyFont="1" applyFill="1" applyBorder="1" applyAlignment="1">
      <alignment horizontal="center" vertical="center"/>
    </xf>
    <xf numFmtId="170" fontId="7" fillId="3" borderId="16" xfId="2" applyNumberFormat="1" applyFont="1" applyFill="1" applyBorder="1" applyAlignment="1">
      <alignment horizontal="center" vertical="center"/>
    </xf>
    <xf numFmtId="170" fontId="7" fillId="3" borderId="34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 indent="1"/>
    </xf>
    <xf numFmtId="0" fontId="15" fillId="6" borderId="0" xfId="0" applyFont="1" applyFill="1" applyAlignment="1">
      <alignment horizontal="left" vertical="center" indent="1"/>
    </xf>
    <xf numFmtId="0" fontId="15" fillId="6" borderId="20" xfId="0" applyFont="1" applyFill="1" applyBorder="1" applyAlignment="1">
      <alignment horizontal="left" vertical="center" indent="1"/>
    </xf>
    <xf numFmtId="0" fontId="15" fillId="6" borderId="40" xfId="0" applyFont="1" applyFill="1" applyBorder="1" applyAlignment="1">
      <alignment horizontal="left" vertical="center" wrapText="1" indent="1"/>
    </xf>
    <xf numFmtId="0" fontId="15" fillId="6" borderId="32" xfId="0" applyFont="1" applyFill="1" applyBorder="1" applyAlignment="1">
      <alignment horizontal="left" vertical="center" wrapText="1" indent="1"/>
    </xf>
    <xf numFmtId="0" fontId="15" fillId="6" borderId="33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0" fontId="21" fillId="6" borderId="6" xfId="0" applyFont="1" applyFill="1" applyBorder="1" applyAlignment="1">
      <alignment horizontal="left" vertical="center" indent="1"/>
    </xf>
    <xf numFmtId="0" fontId="21" fillId="6" borderId="7" xfId="0" applyFont="1" applyFill="1" applyBorder="1" applyAlignment="1">
      <alignment horizontal="left" vertical="center" indent="1"/>
    </xf>
    <xf numFmtId="0" fontId="21" fillId="6" borderId="26" xfId="0" applyFont="1" applyFill="1" applyBorder="1" applyAlignment="1">
      <alignment horizontal="left" vertical="center" inden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9" fontId="7" fillId="10" borderId="1" xfId="0" applyNumberFormat="1" applyFont="1" applyFill="1" applyBorder="1" applyAlignment="1" applyProtection="1">
      <alignment horizontal="center" vertical="center"/>
      <protection locked="0"/>
    </xf>
    <xf numFmtId="9" fontId="7" fillId="1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wrapText="1" indent="2"/>
    </xf>
    <xf numFmtId="0" fontId="7" fillId="0" borderId="36" xfId="0" applyFont="1" applyBorder="1" applyAlignment="1">
      <alignment horizontal="left" vertical="top" indent="1"/>
    </xf>
    <xf numFmtId="0" fontId="7" fillId="0" borderId="44" xfId="0" applyFont="1" applyBorder="1" applyAlignment="1">
      <alignment horizontal="left" vertical="top" indent="1"/>
    </xf>
    <xf numFmtId="0" fontId="7" fillId="0" borderId="43" xfId="0" applyFont="1" applyBorder="1" applyAlignment="1">
      <alignment horizontal="left" vertical="top" indent="1"/>
    </xf>
    <xf numFmtId="0" fontId="15" fillId="6" borderId="42" xfId="0" applyFont="1" applyFill="1" applyBorder="1" applyAlignment="1">
      <alignment horizontal="left" vertical="center" wrapText="1" indent="1"/>
    </xf>
    <xf numFmtId="0" fontId="15" fillId="6" borderId="24" xfId="0" applyFont="1" applyFill="1" applyBorder="1" applyAlignment="1">
      <alignment horizontal="left" vertical="center" wrapText="1" indent="1"/>
    </xf>
    <xf numFmtId="0" fontId="15" fillId="6" borderId="25" xfId="0" applyFont="1" applyFill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2"/>
    </xf>
    <xf numFmtId="0" fontId="15" fillId="4" borderId="30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7" fillId="2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left" vertical="center" wrapText="1" indent="3"/>
    </xf>
    <xf numFmtId="0" fontId="15" fillId="0" borderId="1" xfId="0" applyFont="1" applyBorder="1" applyAlignment="1">
      <alignment horizontal="left" vertical="center" wrapText="1" indent="3"/>
    </xf>
    <xf numFmtId="0" fontId="15" fillId="0" borderId="15" xfId="0" applyFont="1" applyBorder="1" applyAlignment="1">
      <alignment horizontal="left" vertical="center" wrapText="1" indent="3"/>
    </xf>
    <xf numFmtId="0" fontId="15" fillId="0" borderId="16" xfId="0" applyFont="1" applyBorder="1" applyAlignment="1">
      <alignment horizontal="left" vertical="center" wrapText="1" indent="3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31" xfId="0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5" fillId="4" borderId="31" xfId="0" applyNumberFormat="1" applyFont="1" applyFill="1" applyBorder="1" applyAlignment="1" applyProtection="1">
      <alignment horizontal="center" vertical="center"/>
      <protection locked="0"/>
    </xf>
    <xf numFmtId="3" fontId="15" fillId="4" borderId="16" xfId="0" applyNumberFormat="1" applyFont="1" applyFill="1" applyBorder="1" applyAlignment="1" applyProtection="1">
      <alignment horizontal="center" vertical="center"/>
      <protection locked="0"/>
    </xf>
    <xf numFmtId="3" fontId="15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 locked="0"/>
    </xf>
    <xf numFmtId="3" fontId="15" fillId="4" borderId="1" xfId="0" applyNumberFormat="1" applyFont="1" applyFill="1" applyBorder="1" applyAlignment="1" applyProtection="1">
      <alignment horizontal="center" vertical="center"/>
      <protection locked="0"/>
    </xf>
    <xf numFmtId="3" fontId="15" fillId="4" borderId="31" xfId="0" applyNumberFormat="1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Alignment="1">
      <alignment horizontal="left" vertical="center" wrapText="1" indent="2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164" fontId="15" fillId="4" borderId="31" xfId="0" applyNumberFormat="1" applyFont="1" applyFill="1" applyBorder="1" applyAlignment="1" applyProtection="1">
      <alignment horizontal="center" vertical="center"/>
      <protection locked="0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31" xfId="0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166" fontId="15" fillId="3" borderId="31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3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2" fontId="7" fillId="3" borderId="16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 indent="2"/>
    </xf>
    <xf numFmtId="0" fontId="15" fillId="0" borderId="16" xfId="0" applyFont="1" applyBorder="1" applyAlignment="1">
      <alignment horizontal="left" vertical="center" wrapText="1" indent="2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>
      <alignment horizontal="center" vertical="center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171" fontId="15" fillId="4" borderId="1" xfId="2" applyNumberFormat="1" applyFont="1" applyFill="1" applyBorder="1" applyAlignment="1" applyProtection="1">
      <alignment horizontal="center" vertical="center"/>
      <protection locked="0"/>
    </xf>
    <xf numFmtId="171" fontId="15" fillId="4" borderId="31" xfId="2" applyNumberFormat="1" applyFont="1" applyFill="1" applyBorder="1" applyAlignment="1" applyProtection="1">
      <alignment horizontal="center" vertical="center"/>
      <protection locked="0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34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" fontId="15" fillId="11" borderId="16" xfId="0" applyNumberFormat="1" applyFont="1" applyFill="1" applyBorder="1" applyAlignment="1" applyProtection="1">
      <alignment horizontal="center" vertical="center"/>
      <protection locked="0"/>
    </xf>
    <xf numFmtId="1" fontId="15" fillId="11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left" vertical="center" wrapText="1" indent="4"/>
    </xf>
    <xf numFmtId="0" fontId="15" fillId="0" borderId="1" xfId="0" applyFont="1" applyBorder="1" applyAlignment="1">
      <alignment horizontal="left" vertical="center" wrapText="1" indent="4"/>
    </xf>
    <xf numFmtId="0" fontId="15" fillId="7" borderId="0" xfId="0" applyFont="1" applyFill="1" applyAlignment="1">
      <alignment horizontal="left" vertical="center" indent="2"/>
    </xf>
    <xf numFmtId="0" fontId="15" fillId="2" borderId="1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7" fillId="0" borderId="48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11" borderId="30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9" fontId="15" fillId="3" borderId="1" xfId="1" applyFont="1" applyFill="1" applyBorder="1" applyAlignment="1" applyProtection="1">
      <alignment horizontal="center" vertical="center"/>
    </xf>
    <xf numFmtId="9" fontId="15" fillId="3" borderId="31" xfId="1" applyFont="1" applyFill="1" applyBorder="1" applyAlignment="1" applyProtection="1">
      <alignment horizontal="center" vertical="center"/>
    </xf>
    <xf numFmtId="170" fontId="15" fillId="4" borderId="1" xfId="2" applyNumberFormat="1" applyFont="1" applyFill="1" applyBorder="1" applyAlignment="1" applyProtection="1">
      <alignment horizontal="center" vertical="center"/>
      <protection locked="0"/>
    </xf>
    <xf numFmtId="170" fontId="15" fillId="4" borderId="31" xfId="2" applyNumberFormat="1" applyFont="1" applyFill="1" applyBorder="1" applyAlignment="1" applyProtection="1">
      <alignment horizontal="center" vertical="center"/>
      <protection locked="0"/>
    </xf>
    <xf numFmtId="172" fontId="15" fillId="4" borderId="1" xfId="2" applyNumberFormat="1" applyFont="1" applyFill="1" applyBorder="1" applyAlignment="1" applyProtection="1">
      <alignment horizontal="center" vertical="center"/>
      <protection locked="0"/>
    </xf>
    <xf numFmtId="172" fontId="15" fillId="4" borderId="31" xfId="2" applyNumberFormat="1" applyFont="1" applyFill="1" applyBorder="1" applyAlignment="1" applyProtection="1">
      <alignment horizontal="center" vertical="center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1" xfId="0" applyNumberFormat="1" applyFont="1" applyFill="1" applyBorder="1" applyAlignment="1">
      <alignment horizontal="center" vertical="center"/>
    </xf>
    <xf numFmtId="169" fontId="7" fillId="3" borderId="47" xfId="2" applyNumberFormat="1" applyFont="1" applyFill="1" applyBorder="1" applyAlignment="1">
      <alignment horizontal="center" vertical="center"/>
    </xf>
    <xf numFmtId="169" fontId="7" fillId="3" borderId="49" xfId="2" applyNumberFormat="1" applyFont="1" applyFill="1" applyBorder="1" applyAlignment="1">
      <alignment horizontal="center" vertical="center"/>
    </xf>
    <xf numFmtId="1" fontId="15" fillId="4" borderId="1" xfId="2" applyNumberFormat="1" applyFont="1" applyFill="1" applyBorder="1" applyAlignment="1" applyProtection="1">
      <alignment horizontal="center" vertical="center"/>
      <protection locked="0"/>
    </xf>
    <xf numFmtId="1" fontId="15" fillId="4" borderId="31" xfId="2" applyNumberFormat="1" applyFont="1" applyFill="1" applyBorder="1" applyAlignment="1" applyProtection="1">
      <alignment horizontal="center" vertical="center"/>
      <protection locked="0"/>
    </xf>
    <xf numFmtId="1" fontId="15" fillId="3" borderId="1" xfId="2" applyNumberFormat="1" applyFont="1" applyFill="1" applyBorder="1" applyAlignment="1">
      <alignment horizontal="center" vertical="center"/>
    </xf>
    <xf numFmtId="1" fontId="15" fillId="3" borderId="31" xfId="2" applyNumberFormat="1" applyFont="1" applyFill="1" applyBorder="1" applyAlignment="1">
      <alignment horizontal="center" vertical="center"/>
    </xf>
    <xf numFmtId="169" fontId="7" fillId="3" borderId="16" xfId="2" applyNumberFormat="1" applyFont="1" applyFill="1" applyBorder="1" applyAlignment="1">
      <alignment horizontal="center" vertical="center"/>
    </xf>
    <xf numFmtId="169" fontId="7" fillId="3" borderId="34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</cellXfs>
  <cellStyles count="3">
    <cellStyle name="Komma" xfId="2" builtinId="3"/>
    <cellStyle name="Prozent" xfId="1" builtinId="5"/>
    <cellStyle name="Standard" xfId="0" builtinId="0"/>
  </cellStyles>
  <dxfs count="6">
    <dxf>
      <font>
        <color theme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FD7AF"/>
      <color rgb="FFFFCC66"/>
      <color rgb="FFFFFF99"/>
      <color rgb="FFCCFF33"/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373853</xdr:colOff>
      <xdr:row>0</xdr:row>
      <xdr:rowOff>164041</xdr:rowOff>
    </xdr:from>
    <xdr:to>
      <xdr:col>9</xdr:col>
      <xdr:colOff>805853</xdr:colOff>
      <xdr:row>2</xdr:row>
      <xdr:rowOff>100741</xdr:rowOff>
    </xdr:to>
    <xdr:pic>
      <xdr:nvPicPr>
        <xdr:cNvPr id="2" name="ooImg_84926428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828" y="164041"/>
          <a:ext cx="432000" cy="4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431003</xdr:colOff>
      <xdr:row>0</xdr:row>
      <xdr:rowOff>164041</xdr:rowOff>
    </xdr:from>
    <xdr:to>
      <xdr:col>8</xdr:col>
      <xdr:colOff>863003</xdr:colOff>
      <xdr:row>2</xdr:row>
      <xdr:rowOff>119791</xdr:rowOff>
    </xdr:to>
    <xdr:pic>
      <xdr:nvPicPr>
        <xdr:cNvPr id="3" name="ooImg_84926428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003" y="164041"/>
          <a:ext cx="432000" cy="45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161925</xdr:rowOff>
    </xdr:from>
    <xdr:to>
      <xdr:col>8</xdr:col>
      <xdr:colOff>917775</xdr:colOff>
      <xdr:row>2</xdr:row>
      <xdr:rowOff>117675</xdr:rowOff>
    </xdr:to>
    <xdr:pic>
      <xdr:nvPicPr>
        <xdr:cNvPr id="4" name="ooImg_84926428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161925"/>
          <a:ext cx="432000" cy="45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opLeftCell="A44" zoomScale="80" zoomScaleNormal="80" zoomScaleSheetLayoutView="82" workbookViewId="0">
      <selection activeCell="I64" sqref="I64:J64"/>
    </sheetView>
  </sheetViews>
  <sheetFormatPr baseColWidth="10" defaultColWidth="11.42578125" defaultRowHeight="15" x14ac:dyDescent="0.2"/>
  <cols>
    <col min="1" max="1" width="7.7109375" style="2" customWidth="1"/>
    <col min="2" max="4" width="40.7109375" style="2" customWidth="1"/>
    <col min="5" max="10" width="15.7109375" style="2" customWidth="1"/>
    <col min="11" max="11" width="1.7109375" style="2" customWidth="1"/>
    <col min="12" max="14" width="15.7109375" style="2" customWidth="1"/>
    <col min="15" max="16384" width="11.42578125" style="2"/>
  </cols>
  <sheetData>
    <row r="1" spans="1:14" ht="20.100000000000001" customHeight="1" x14ac:dyDescent="0.2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ht="20.100000000000001" customHeight="1" x14ac:dyDescent="0.2">
      <c r="A2" s="118" t="s">
        <v>87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4" ht="20.100000000000001" customHeight="1" x14ac:dyDescent="0.25">
      <c r="A3" s="119" t="s">
        <v>120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4" ht="5.0999999999999996" customHeight="1" thickBot="1" x14ac:dyDescent="0.25"/>
    <row r="5" spans="1:14" ht="24.75" customHeight="1" thickBot="1" x14ac:dyDescent="0.25">
      <c r="A5" s="201" t="s">
        <v>18</v>
      </c>
      <c r="B5" s="202"/>
      <c r="C5" s="202"/>
      <c r="D5" s="202"/>
      <c r="E5" s="202"/>
      <c r="F5" s="202"/>
      <c r="G5" s="202"/>
      <c r="H5" s="202"/>
      <c r="I5" s="202"/>
      <c r="J5" s="203"/>
    </row>
    <row r="6" spans="1:14" ht="5.0999999999999996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  <c r="J6" s="216"/>
    </row>
    <row r="7" spans="1:14" s="22" customFormat="1" ht="20.100000000000001" customHeight="1" x14ac:dyDescent="0.25">
      <c r="A7" s="204" t="s">
        <v>70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4" ht="5.0999999999999996" customHeight="1" thickBot="1" x14ac:dyDescent="0.25">
      <c r="A8" s="215"/>
      <c r="B8" s="215"/>
      <c r="C8" s="215"/>
      <c r="D8" s="215"/>
      <c r="E8" s="215"/>
      <c r="F8" s="215"/>
      <c r="G8" s="215"/>
      <c r="H8" s="215"/>
      <c r="I8" s="215"/>
      <c r="J8" s="215"/>
    </row>
    <row r="9" spans="1:14" ht="20.100000000000001" customHeight="1" x14ac:dyDescent="0.2">
      <c r="A9" s="183" t="s">
        <v>12</v>
      </c>
      <c r="B9" s="184"/>
      <c r="C9" s="184"/>
      <c r="D9" s="184"/>
      <c r="E9" s="184"/>
      <c r="F9" s="184"/>
      <c r="G9" s="184"/>
      <c r="H9" s="184"/>
      <c r="I9" s="184"/>
      <c r="J9" s="185"/>
      <c r="L9" s="192" t="s">
        <v>60</v>
      </c>
      <c r="M9" s="193"/>
      <c r="N9" s="194"/>
    </row>
    <row r="10" spans="1:14" ht="20.100000000000001" customHeight="1" x14ac:dyDescent="0.2">
      <c r="A10" s="205" t="s">
        <v>5</v>
      </c>
      <c r="B10" s="206"/>
      <c r="C10" s="206"/>
      <c r="D10" s="206"/>
      <c r="E10" s="206"/>
      <c r="F10" s="206"/>
      <c r="G10" s="209" t="s">
        <v>58</v>
      </c>
      <c r="H10" s="209"/>
      <c r="I10" s="209"/>
      <c r="J10" s="210"/>
      <c r="L10" s="174" t="s">
        <v>51</v>
      </c>
      <c r="M10" s="175"/>
      <c r="N10" s="176"/>
    </row>
    <row r="11" spans="1:14" ht="20.100000000000001" customHeight="1" x14ac:dyDescent="0.2">
      <c r="A11" s="205" t="s">
        <v>49</v>
      </c>
      <c r="B11" s="206"/>
      <c r="C11" s="206"/>
      <c r="D11" s="206"/>
      <c r="E11" s="206"/>
      <c r="F11" s="206"/>
      <c r="G11" s="211" t="s">
        <v>193</v>
      </c>
      <c r="H11" s="211"/>
      <c r="I11" s="211"/>
      <c r="J11" s="212"/>
      <c r="L11" s="195" t="s">
        <v>52</v>
      </c>
      <c r="M11" s="196"/>
      <c r="N11" s="197"/>
    </row>
    <row r="12" spans="1:14" ht="20.100000000000001" customHeight="1" thickBot="1" x14ac:dyDescent="0.25">
      <c r="A12" s="207" t="s">
        <v>102</v>
      </c>
      <c r="B12" s="208"/>
      <c r="C12" s="208"/>
      <c r="D12" s="208"/>
      <c r="E12" s="208"/>
      <c r="F12" s="208"/>
      <c r="G12" s="213">
        <v>2000</v>
      </c>
      <c r="H12" s="213"/>
      <c r="I12" s="213"/>
      <c r="J12" s="214"/>
      <c r="L12" s="198" t="s">
        <v>53</v>
      </c>
      <c r="M12" s="199"/>
      <c r="N12" s="200"/>
    </row>
    <row r="13" spans="1:14" ht="5.0999999999999996" customHeight="1" thickBot="1" x14ac:dyDescent="0.25">
      <c r="A13" s="41"/>
      <c r="B13" s="41"/>
      <c r="C13" s="42"/>
      <c r="D13" s="1"/>
    </row>
    <row r="14" spans="1:14" ht="20.100000000000001" customHeight="1" x14ac:dyDescent="0.2">
      <c r="A14" s="192" t="s">
        <v>75</v>
      </c>
      <c r="B14" s="193"/>
      <c r="C14" s="193"/>
      <c r="D14" s="193"/>
      <c r="E14" s="193"/>
      <c r="F14" s="193"/>
      <c r="G14" s="193"/>
      <c r="H14" s="193"/>
      <c r="I14" s="193"/>
      <c r="J14" s="194"/>
    </row>
    <row r="15" spans="1:14" s="12" customFormat="1" ht="84.75" x14ac:dyDescent="0.25">
      <c r="A15" s="43" t="s">
        <v>25</v>
      </c>
      <c r="B15" s="44" t="s">
        <v>35</v>
      </c>
      <c r="C15" s="44" t="s">
        <v>36</v>
      </c>
      <c r="D15" s="44" t="s">
        <v>37</v>
      </c>
      <c r="E15" s="44" t="s">
        <v>57</v>
      </c>
      <c r="F15" s="44" t="s">
        <v>104</v>
      </c>
      <c r="G15" s="44" t="s">
        <v>105</v>
      </c>
      <c r="H15" s="44" t="s">
        <v>106</v>
      </c>
      <c r="I15" s="44" t="s">
        <v>107</v>
      </c>
      <c r="J15" s="45" t="s">
        <v>108</v>
      </c>
    </row>
    <row r="16" spans="1:14" s="19" customFormat="1" ht="16.5" x14ac:dyDescent="0.3">
      <c r="A16" s="113">
        <v>1</v>
      </c>
      <c r="B16" s="114" t="s">
        <v>19</v>
      </c>
      <c r="C16" s="115" t="s">
        <v>7</v>
      </c>
      <c r="D16" s="115" t="s">
        <v>33</v>
      </c>
      <c r="E16" s="116" t="s">
        <v>44</v>
      </c>
      <c r="F16" s="117">
        <v>480</v>
      </c>
      <c r="G16" s="28">
        <f>VLOOKUP(C16,$B$76:$D$91,3,)</f>
        <v>0.8</v>
      </c>
      <c r="H16" s="29">
        <f t="shared" ref="H16" si="0">G16*F16</f>
        <v>384</v>
      </c>
      <c r="I16" s="28">
        <f>VLOOKUP(C16,$B$76:$C$91,2,)</f>
        <v>0.7</v>
      </c>
      <c r="J16" s="30">
        <f t="shared" ref="J16" si="1">I16*F16</f>
        <v>336</v>
      </c>
    </row>
    <row r="17" spans="1:11" s="19" customFormat="1" ht="16.5" x14ac:dyDescent="0.3">
      <c r="A17" s="113">
        <v>2</v>
      </c>
      <c r="B17" s="114" t="s">
        <v>93</v>
      </c>
      <c r="C17" s="115" t="s">
        <v>27</v>
      </c>
      <c r="D17" s="115" t="s">
        <v>15</v>
      </c>
      <c r="E17" s="116"/>
      <c r="F17" s="117">
        <v>130</v>
      </c>
      <c r="G17" s="28">
        <f t="shared" ref="G17:G39" si="2">VLOOKUP(C17,$B$76:$D$91,3,)</f>
        <v>0.6</v>
      </c>
      <c r="H17" s="29">
        <f t="shared" ref="H17:H39" si="3">G17*F17</f>
        <v>78</v>
      </c>
      <c r="I17" s="28">
        <f t="shared" ref="I17:I39" si="4">VLOOKUP(C17,$B$76:$C$91,2,)</f>
        <v>0.2</v>
      </c>
      <c r="J17" s="30">
        <f t="shared" ref="J17:J39" si="5">I17*F17</f>
        <v>26</v>
      </c>
    </row>
    <row r="18" spans="1:11" s="19" customFormat="1" ht="16.5" x14ac:dyDescent="0.3">
      <c r="A18" s="113">
        <v>3</v>
      </c>
      <c r="B18" s="114" t="s">
        <v>94</v>
      </c>
      <c r="C18" s="115" t="s">
        <v>47</v>
      </c>
      <c r="D18" s="115" t="s">
        <v>34</v>
      </c>
      <c r="E18" s="116"/>
      <c r="F18" s="117">
        <v>100</v>
      </c>
      <c r="G18" s="28">
        <f t="shared" si="2"/>
        <v>1</v>
      </c>
      <c r="H18" s="29">
        <f t="shared" si="3"/>
        <v>100</v>
      </c>
      <c r="I18" s="28">
        <f t="shared" si="4"/>
        <v>0.9</v>
      </c>
      <c r="J18" s="30">
        <f t="shared" si="5"/>
        <v>90</v>
      </c>
    </row>
    <row r="19" spans="1:11" s="19" customFormat="1" ht="16.5" x14ac:dyDescent="0.3">
      <c r="A19" s="113">
        <v>4</v>
      </c>
      <c r="B19" s="114" t="s">
        <v>95</v>
      </c>
      <c r="C19" s="115" t="s">
        <v>47</v>
      </c>
      <c r="D19" s="115" t="s">
        <v>33</v>
      </c>
      <c r="E19" s="116"/>
      <c r="F19" s="117">
        <v>90</v>
      </c>
      <c r="G19" s="28">
        <f t="shared" si="2"/>
        <v>1</v>
      </c>
      <c r="H19" s="29">
        <f t="shared" si="3"/>
        <v>90</v>
      </c>
      <c r="I19" s="28">
        <f t="shared" si="4"/>
        <v>0.9</v>
      </c>
      <c r="J19" s="30">
        <f t="shared" si="5"/>
        <v>81</v>
      </c>
      <c r="K19" s="20"/>
    </row>
    <row r="20" spans="1:11" s="19" customFormat="1" ht="16.5" x14ac:dyDescent="0.3">
      <c r="A20" s="113">
        <v>5</v>
      </c>
      <c r="B20" s="114" t="s">
        <v>96</v>
      </c>
      <c r="C20" s="115" t="s">
        <v>23</v>
      </c>
      <c r="D20" s="115" t="s">
        <v>33</v>
      </c>
      <c r="E20" s="116"/>
      <c r="F20" s="117">
        <v>360</v>
      </c>
      <c r="G20" s="28">
        <f t="shared" si="2"/>
        <v>0.2</v>
      </c>
      <c r="H20" s="29">
        <f t="shared" si="3"/>
        <v>72</v>
      </c>
      <c r="I20" s="28">
        <f t="shared" si="4"/>
        <v>0.2</v>
      </c>
      <c r="J20" s="30">
        <f t="shared" si="5"/>
        <v>72</v>
      </c>
    </row>
    <row r="21" spans="1:11" s="19" customFormat="1" ht="16.5" x14ac:dyDescent="0.3">
      <c r="A21" s="113">
        <v>6</v>
      </c>
      <c r="B21" s="114" t="s">
        <v>20</v>
      </c>
      <c r="C21" s="115" t="s">
        <v>20</v>
      </c>
      <c r="D21" s="115" t="s">
        <v>15</v>
      </c>
      <c r="E21" s="116"/>
      <c r="F21" s="117">
        <v>840</v>
      </c>
      <c r="G21" s="28">
        <f t="shared" si="2"/>
        <v>0</v>
      </c>
      <c r="H21" s="29">
        <f t="shared" si="3"/>
        <v>0</v>
      </c>
      <c r="I21" s="28">
        <f t="shared" si="4"/>
        <v>0</v>
      </c>
      <c r="J21" s="30">
        <f t="shared" si="5"/>
        <v>0</v>
      </c>
    </row>
    <row r="22" spans="1:11" s="19" customFormat="1" ht="16.5" x14ac:dyDescent="0.3">
      <c r="A22" s="113">
        <v>7</v>
      </c>
      <c r="B22" s="114"/>
      <c r="C22" s="115"/>
      <c r="D22" s="115"/>
      <c r="E22" s="116"/>
      <c r="F22" s="117"/>
      <c r="G22" s="28" t="e">
        <f t="shared" si="2"/>
        <v>#N/A</v>
      </c>
      <c r="H22" s="29" t="e">
        <f t="shared" si="3"/>
        <v>#N/A</v>
      </c>
      <c r="I22" s="28" t="e">
        <f t="shared" si="4"/>
        <v>#N/A</v>
      </c>
      <c r="J22" s="30" t="e">
        <f t="shared" si="5"/>
        <v>#N/A</v>
      </c>
    </row>
    <row r="23" spans="1:11" s="19" customFormat="1" ht="16.5" x14ac:dyDescent="0.3">
      <c r="A23" s="113">
        <v>8</v>
      </c>
      <c r="B23" s="114"/>
      <c r="C23" s="115"/>
      <c r="D23" s="115"/>
      <c r="E23" s="116"/>
      <c r="F23" s="117"/>
      <c r="G23" s="28" t="e">
        <f t="shared" ref="G23:G51" si="6">VLOOKUP(C23,$B$76:$D$91,3,)</f>
        <v>#N/A</v>
      </c>
      <c r="H23" s="29" t="e">
        <f t="shared" ref="H23:H51" si="7">G23*F23</f>
        <v>#N/A</v>
      </c>
      <c r="I23" s="28" t="e">
        <f t="shared" ref="I23:I51" si="8">VLOOKUP(C23,$B$76:$C$91,2,)</f>
        <v>#N/A</v>
      </c>
      <c r="J23" s="30" t="e">
        <f t="shared" ref="J23:J51" si="9">I23*F23</f>
        <v>#N/A</v>
      </c>
    </row>
    <row r="24" spans="1:11" s="19" customFormat="1" ht="16.5" x14ac:dyDescent="0.3">
      <c r="A24" s="113">
        <v>9</v>
      </c>
      <c r="B24" s="114"/>
      <c r="C24" s="115"/>
      <c r="D24" s="115"/>
      <c r="E24" s="116"/>
      <c r="F24" s="117"/>
      <c r="G24" s="28" t="e">
        <f t="shared" si="6"/>
        <v>#N/A</v>
      </c>
      <c r="H24" s="29" t="e">
        <f t="shared" si="7"/>
        <v>#N/A</v>
      </c>
      <c r="I24" s="28" t="e">
        <f t="shared" si="8"/>
        <v>#N/A</v>
      </c>
      <c r="J24" s="30" t="e">
        <f t="shared" si="9"/>
        <v>#N/A</v>
      </c>
    </row>
    <row r="25" spans="1:11" s="19" customFormat="1" ht="16.5" x14ac:dyDescent="0.3">
      <c r="A25" s="113">
        <v>10</v>
      </c>
      <c r="B25" s="114"/>
      <c r="C25" s="115"/>
      <c r="D25" s="115"/>
      <c r="E25" s="116"/>
      <c r="F25" s="117"/>
      <c r="G25" s="28" t="e">
        <f t="shared" si="6"/>
        <v>#N/A</v>
      </c>
      <c r="H25" s="29" t="e">
        <f t="shared" si="7"/>
        <v>#N/A</v>
      </c>
      <c r="I25" s="28" t="e">
        <f t="shared" si="8"/>
        <v>#N/A</v>
      </c>
      <c r="J25" s="30" t="e">
        <f t="shared" si="9"/>
        <v>#N/A</v>
      </c>
    </row>
    <row r="26" spans="1:11" s="19" customFormat="1" ht="16.5" x14ac:dyDescent="0.3">
      <c r="A26" s="113">
        <v>11</v>
      </c>
      <c r="B26" s="114"/>
      <c r="C26" s="115"/>
      <c r="D26" s="115"/>
      <c r="E26" s="116"/>
      <c r="F26" s="117"/>
      <c r="G26" s="28" t="e">
        <f t="shared" si="6"/>
        <v>#N/A</v>
      </c>
      <c r="H26" s="29" t="e">
        <f t="shared" si="7"/>
        <v>#N/A</v>
      </c>
      <c r="I26" s="28" t="e">
        <f t="shared" si="8"/>
        <v>#N/A</v>
      </c>
      <c r="J26" s="30" t="e">
        <f t="shared" si="9"/>
        <v>#N/A</v>
      </c>
    </row>
    <row r="27" spans="1:11" s="19" customFormat="1" ht="16.5" x14ac:dyDescent="0.3">
      <c r="A27" s="113">
        <v>12</v>
      </c>
      <c r="B27" s="114"/>
      <c r="C27" s="115"/>
      <c r="D27" s="115"/>
      <c r="E27" s="116"/>
      <c r="F27" s="117"/>
      <c r="G27" s="28" t="e">
        <f t="shared" si="6"/>
        <v>#N/A</v>
      </c>
      <c r="H27" s="29" t="e">
        <f t="shared" si="7"/>
        <v>#N/A</v>
      </c>
      <c r="I27" s="28" t="e">
        <f t="shared" si="8"/>
        <v>#N/A</v>
      </c>
      <c r="J27" s="30" t="e">
        <f t="shared" si="9"/>
        <v>#N/A</v>
      </c>
    </row>
    <row r="28" spans="1:11" s="19" customFormat="1" ht="16.5" x14ac:dyDescent="0.3">
      <c r="A28" s="113">
        <v>13</v>
      </c>
      <c r="B28" s="114"/>
      <c r="C28" s="115"/>
      <c r="D28" s="115"/>
      <c r="E28" s="116"/>
      <c r="F28" s="117"/>
      <c r="G28" s="28" t="e">
        <f t="shared" si="6"/>
        <v>#N/A</v>
      </c>
      <c r="H28" s="29" t="e">
        <f t="shared" si="7"/>
        <v>#N/A</v>
      </c>
      <c r="I28" s="28" t="e">
        <f t="shared" si="8"/>
        <v>#N/A</v>
      </c>
      <c r="J28" s="30" t="e">
        <f t="shared" si="9"/>
        <v>#N/A</v>
      </c>
    </row>
    <row r="29" spans="1:11" s="19" customFormat="1" ht="16.5" x14ac:dyDescent="0.3">
      <c r="A29" s="113">
        <v>14</v>
      </c>
      <c r="B29" s="114"/>
      <c r="C29" s="115"/>
      <c r="D29" s="115"/>
      <c r="E29" s="116"/>
      <c r="F29" s="117"/>
      <c r="G29" s="28" t="e">
        <f t="shared" si="6"/>
        <v>#N/A</v>
      </c>
      <c r="H29" s="29" t="e">
        <f t="shared" si="7"/>
        <v>#N/A</v>
      </c>
      <c r="I29" s="28" t="e">
        <f t="shared" si="8"/>
        <v>#N/A</v>
      </c>
      <c r="J29" s="30" t="e">
        <f t="shared" si="9"/>
        <v>#N/A</v>
      </c>
    </row>
    <row r="30" spans="1:11" s="19" customFormat="1" ht="16.5" x14ac:dyDescent="0.3">
      <c r="A30" s="113">
        <v>15</v>
      </c>
      <c r="B30" s="114"/>
      <c r="C30" s="115"/>
      <c r="D30" s="115"/>
      <c r="E30" s="116"/>
      <c r="F30" s="117"/>
      <c r="G30" s="28" t="e">
        <f t="shared" si="6"/>
        <v>#N/A</v>
      </c>
      <c r="H30" s="29" t="e">
        <f t="shared" si="7"/>
        <v>#N/A</v>
      </c>
      <c r="I30" s="28" t="e">
        <f t="shared" si="8"/>
        <v>#N/A</v>
      </c>
      <c r="J30" s="30" t="e">
        <f t="shared" si="9"/>
        <v>#N/A</v>
      </c>
    </row>
    <row r="31" spans="1:11" s="19" customFormat="1" ht="16.5" x14ac:dyDescent="0.3">
      <c r="A31" s="113">
        <v>16</v>
      </c>
      <c r="B31" s="114"/>
      <c r="C31" s="115"/>
      <c r="D31" s="115"/>
      <c r="E31" s="116"/>
      <c r="F31" s="117"/>
      <c r="G31" s="28" t="e">
        <f t="shared" si="6"/>
        <v>#N/A</v>
      </c>
      <c r="H31" s="29" t="e">
        <f t="shared" si="7"/>
        <v>#N/A</v>
      </c>
      <c r="I31" s="28" t="e">
        <f t="shared" si="8"/>
        <v>#N/A</v>
      </c>
      <c r="J31" s="30" t="e">
        <f t="shared" si="9"/>
        <v>#N/A</v>
      </c>
    </row>
    <row r="32" spans="1:11" s="19" customFormat="1" ht="16.5" x14ac:dyDescent="0.3">
      <c r="A32" s="113">
        <v>17</v>
      </c>
      <c r="B32" s="114"/>
      <c r="C32" s="115"/>
      <c r="D32" s="115"/>
      <c r="E32" s="116"/>
      <c r="F32" s="117"/>
      <c r="G32" s="28" t="e">
        <f t="shared" si="6"/>
        <v>#N/A</v>
      </c>
      <c r="H32" s="29" t="e">
        <f t="shared" si="7"/>
        <v>#N/A</v>
      </c>
      <c r="I32" s="28" t="e">
        <f t="shared" si="8"/>
        <v>#N/A</v>
      </c>
      <c r="J32" s="30" t="e">
        <f t="shared" si="9"/>
        <v>#N/A</v>
      </c>
    </row>
    <row r="33" spans="1:10" s="19" customFormat="1" ht="16.5" x14ac:dyDescent="0.3">
      <c r="A33" s="113">
        <v>18</v>
      </c>
      <c r="B33" s="114"/>
      <c r="C33" s="115"/>
      <c r="D33" s="115"/>
      <c r="E33" s="116"/>
      <c r="F33" s="117"/>
      <c r="G33" s="28" t="e">
        <f t="shared" si="6"/>
        <v>#N/A</v>
      </c>
      <c r="H33" s="29" t="e">
        <f t="shared" si="7"/>
        <v>#N/A</v>
      </c>
      <c r="I33" s="28" t="e">
        <f t="shared" si="8"/>
        <v>#N/A</v>
      </c>
      <c r="J33" s="30" t="e">
        <f t="shared" si="9"/>
        <v>#N/A</v>
      </c>
    </row>
    <row r="34" spans="1:10" s="19" customFormat="1" ht="16.5" x14ac:dyDescent="0.3">
      <c r="A34" s="113">
        <v>19</v>
      </c>
      <c r="B34" s="114"/>
      <c r="C34" s="115"/>
      <c r="D34" s="115"/>
      <c r="E34" s="116"/>
      <c r="F34" s="117"/>
      <c r="G34" s="28" t="e">
        <f t="shared" si="6"/>
        <v>#N/A</v>
      </c>
      <c r="H34" s="29" t="e">
        <f t="shared" si="7"/>
        <v>#N/A</v>
      </c>
      <c r="I34" s="28" t="e">
        <f t="shared" si="8"/>
        <v>#N/A</v>
      </c>
      <c r="J34" s="30" t="e">
        <f t="shared" si="9"/>
        <v>#N/A</v>
      </c>
    </row>
    <row r="35" spans="1:10" s="19" customFormat="1" ht="16.5" x14ac:dyDescent="0.3">
      <c r="A35" s="113">
        <v>20</v>
      </c>
      <c r="B35" s="114"/>
      <c r="C35" s="115"/>
      <c r="D35" s="115"/>
      <c r="E35" s="116"/>
      <c r="F35" s="117"/>
      <c r="G35" s="28" t="e">
        <f t="shared" si="6"/>
        <v>#N/A</v>
      </c>
      <c r="H35" s="29" t="e">
        <f t="shared" si="7"/>
        <v>#N/A</v>
      </c>
      <c r="I35" s="28" t="e">
        <f t="shared" si="8"/>
        <v>#N/A</v>
      </c>
      <c r="J35" s="30" t="e">
        <f t="shared" si="9"/>
        <v>#N/A</v>
      </c>
    </row>
    <row r="36" spans="1:10" s="19" customFormat="1" ht="16.5" x14ac:dyDescent="0.3">
      <c r="A36" s="113">
        <v>21</v>
      </c>
      <c r="B36" s="114"/>
      <c r="C36" s="115"/>
      <c r="D36" s="115"/>
      <c r="E36" s="116"/>
      <c r="F36" s="117"/>
      <c r="G36" s="28" t="e">
        <f t="shared" si="6"/>
        <v>#N/A</v>
      </c>
      <c r="H36" s="29" t="e">
        <f t="shared" si="7"/>
        <v>#N/A</v>
      </c>
      <c r="I36" s="28" t="e">
        <f t="shared" si="8"/>
        <v>#N/A</v>
      </c>
      <c r="J36" s="30" t="e">
        <f t="shared" si="9"/>
        <v>#N/A</v>
      </c>
    </row>
    <row r="37" spans="1:10" s="19" customFormat="1" ht="16.5" x14ac:dyDescent="0.3">
      <c r="A37" s="113">
        <v>22</v>
      </c>
      <c r="B37" s="114"/>
      <c r="C37" s="115"/>
      <c r="D37" s="115"/>
      <c r="E37" s="116"/>
      <c r="F37" s="117"/>
      <c r="G37" s="28" t="e">
        <f t="shared" si="6"/>
        <v>#N/A</v>
      </c>
      <c r="H37" s="29" t="e">
        <f t="shared" si="7"/>
        <v>#N/A</v>
      </c>
      <c r="I37" s="28" t="e">
        <f t="shared" si="8"/>
        <v>#N/A</v>
      </c>
      <c r="J37" s="30" t="e">
        <f t="shared" si="9"/>
        <v>#N/A</v>
      </c>
    </row>
    <row r="38" spans="1:10" s="19" customFormat="1" ht="16.5" x14ac:dyDescent="0.3">
      <c r="A38" s="113">
        <v>23</v>
      </c>
      <c r="B38" s="114"/>
      <c r="C38" s="115"/>
      <c r="D38" s="115"/>
      <c r="E38" s="116"/>
      <c r="F38" s="117"/>
      <c r="G38" s="28" t="e">
        <f t="shared" si="6"/>
        <v>#N/A</v>
      </c>
      <c r="H38" s="29" t="e">
        <f t="shared" si="7"/>
        <v>#N/A</v>
      </c>
      <c r="I38" s="28" t="e">
        <f t="shared" si="8"/>
        <v>#N/A</v>
      </c>
      <c r="J38" s="30" t="e">
        <f t="shared" si="9"/>
        <v>#N/A</v>
      </c>
    </row>
    <row r="39" spans="1:10" s="19" customFormat="1" ht="16.5" x14ac:dyDescent="0.3">
      <c r="A39" s="113">
        <v>24</v>
      </c>
      <c r="B39" s="114"/>
      <c r="C39" s="115"/>
      <c r="D39" s="115"/>
      <c r="E39" s="116"/>
      <c r="F39" s="117"/>
      <c r="G39" s="28" t="e">
        <f t="shared" si="6"/>
        <v>#N/A</v>
      </c>
      <c r="H39" s="29" t="e">
        <f t="shared" si="7"/>
        <v>#N/A</v>
      </c>
      <c r="I39" s="28" t="e">
        <f t="shared" si="8"/>
        <v>#N/A</v>
      </c>
      <c r="J39" s="30" t="e">
        <f t="shared" si="9"/>
        <v>#N/A</v>
      </c>
    </row>
    <row r="40" spans="1:10" s="19" customFormat="1" ht="16.5" x14ac:dyDescent="0.3">
      <c r="A40" s="113">
        <v>25</v>
      </c>
      <c r="B40" s="114"/>
      <c r="C40" s="115"/>
      <c r="D40" s="115"/>
      <c r="E40" s="116"/>
      <c r="F40" s="117"/>
      <c r="G40" s="28" t="e">
        <f t="shared" si="6"/>
        <v>#N/A</v>
      </c>
      <c r="H40" s="29" t="e">
        <f t="shared" si="7"/>
        <v>#N/A</v>
      </c>
      <c r="I40" s="28" t="e">
        <f t="shared" si="8"/>
        <v>#N/A</v>
      </c>
      <c r="J40" s="30" t="e">
        <f t="shared" si="9"/>
        <v>#N/A</v>
      </c>
    </row>
    <row r="41" spans="1:10" s="19" customFormat="1" ht="16.5" x14ac:dyDescent="0.3">
      <c r="A41" s="113">
        <v>26</v>
      </c>
      <c r="B41" s="114"/>
      <c r="C41" s="115"/>
      <c r="D41" s="115"/>
      <c r="E41" s="116"/>
      <c r="F41" s="117"/>
      <c r="G41" s="28" t="e">
        <f t="shared" si="6"/>
        <v>#N/A</v>
      </c>
      <c r="H41" s="29" t="e">
        <f t="shared" si="7"/>
        <v>#N/A</v>
      </c>
      <c r="I41" s="28" t="e">
        <f t="shared" si="8"/>
        <v>#N/A</v>
      </c>
      <c r="J41" s="30" t="e">
        <f t="shared" si="9"/>
        <v>#N/A</v>
      </c>
    </row>
    <row r="42" spans="1:10" s="19" customFormat="1" ht="16.5" x14ac:dyDescent="0.3">
      <c r="A42" s="113">
        <v>27</v>
      </c>
      <c r="B42" s="114"/>
      <c r="C42" s="115"/>
      <c r="D42" s="115"/>
      <c r="E42" s="116"/>
      <c r="F42" s="117"/>
      <c r="G42" s="28" t="e">
        <f t="shared" si="6"/>
        <v>#N/A</v>
      </c>
      <c r="H42" s="29" t="e">
        <f t="shared" si="7"/>
        <v>#N/A</v>
      </c>
      <c r="I42" s="28" t="e">
        <f t="shared" si="8"/>
        <v>#N/A</v>
      </c>
      <c r="J42" s="30" t="e">
        <f t="shared" si="9"/>
        <v>#N/A</v>
      </c>
    </row>
    <row r="43" spans="1:10" s="19" customFormat="1" ht="16.5" x14ac:dyDescent="0.3">
      <c r="A43" s="113">
        <v>28</v>
      </c>
      <c r="B43" s="114"/>
      <c r="C43" s="115"/>
      <c r="D43" s="115"/>
      <c r="E43" s="116"/>
      <c r="F43" s="117"/>
      <c r="G43" s="28" t="e">
        <f t="shared" si="6"/>
        <v>#N/A</v>
      </c>
      <c r="H43" s="29" t="e">
        <f t="shared" si="7"/>
        <v>#N/A</v>
      </c>
      <c r="I43" s="28" t="e">
        <f t="shared" si="8"/>
        <v>#N/A</v>
      </c>
      <c r="J43" s="30" t="e">
        <f t="shared" si="9"/>
        <v>#N/A</v>
      </c>
    </row>
    <row r="44" spans="1:10" s="19" customFormat="1" ht="16.5" x14ac:dyDescent="0.3">
      <c r="A44" s="113">
        <v>29</v>
      </c>
      <c r="B44" s="114"/>
      <c r="C44" s="115"/>
      <c r="D44" s="115"/>
      <c r="E44" s="116"/>
      <c r="F44" s="117"/>
      <c r="G44" s="28" t="e">
        <f t="shared" si="6"/>
        <v>#N/A</v>
      </c>
      <c r="H44" s="29" t="e">
        <f t="shared" si="7"/>
        <v>#N/A</v>
      </c>
      <c r="I44" s="28" t="e">
        <f t="shared" si="8"/>
        <v>#N/A</v>
      </c>
      <c r="J44" s="30" t="e">
        <f t="shared" si="9"/>
        <v>#N/A</v>
      </c>
    </row>
    <row r="45" spans="1:10" s="19" customFormat="1" ht="16.5" x14ac:dyDescent="0.3">
      <c r="A45" s="113">
        <v>30</v>
      </c>
      <c r="B45" s="114"/>
      <c r="C45" s="115"/>
      <c r="D45" s="115"/>
      <c r="E45" s="116"/>
      <c r="F45" s="117"/>
      <c r="G45" s="28" t="e">
        <f t="shared" si="6"/>
        <v>#N/A</v>
      </c>
      <c r="H45" s="29" t="e">
        <f t="shared" si="7"/>
        <v>#N/A</v>
      </c>
      <c r="I45" s="28" t="e">
        <f t="shared" si="8"/>
        <v>#N/A</v>
      </c>
      <c r="J45" s="30" t="e">
        <f t="shared" si="9"/>
        <v>#N/A</v>
      </c>
    </row>
    <row r="46" spans="1:10" s="19" customFormat="1" ht="16.5" x14ac:dyDescent="0.3">
      <c r="A46" s="113">
        <v>31</v>
      </c>
      <c r="B46" s="114"/>
      <c r="C46" s="115"/>
      <c r="D46" s="115"/>
      <c r="E46" s="116"/>
      <c r="F46" s="117"/>
      <c r="G46" s="28" t="e">
        <f t="shared" si="6"/>
        <v>#N/A</v>
      </c>
      <c r="H46" s="29" t="e">
        <f t="shared" si="7"/>
        <v>#N/A</v>
      </c>
      <c r="I46" s="28" t="e">
        <f t="shared" si="8"/>
        <v>#N/A</v>
      </c>
      <c r="J46" s="30" t="e">
        <f t="shared" si="9"/>
        <v>#N/A</v>
      </c>
    </row>
    <row r="47" spans="1:10" s="19" customFormat="1" ht="16.5" x14ac:dyDescent="0.3">
      <c r="A47" s="113">
        <v>32</v>
      </c>
      <c r="B47" s="114"/>
      <c r="C47" s="115"/>
      <c r="D47" s="115"/>
      <c r="E47" s="116"/>
      <c r="F47" s="117"/>
      <c r="G47" s="28" t="e">
        <f t="shared" si="6"/>
        <v>#N/A</v>
      </c>
      <c r="H47" s="29" t="e">
        <f t="shared" si="7"/>
        <v>#N/A</v>
      </c>
      <c r="I47" s="28" t="e">
        <f t="shared" si="8"/>
        <v>#N/A</v>
      </c>
      <c r="J47" s="30" t="e">
        <f t="shared" si="9"/>
        <v>#N/A</v>
      </c>
    </row>
    <row r="48" spans="1:10" s="19" customFormat="1" ht="16.5" x14ac:dyDescent="0.3">
      <c r="A48" s="113">
        <v>33</v>
      </c>
      <c r="B48" s="114"/>
      <c r="C48" s="115"/>
      <c r="D48" s="115"/>
      <c r="E48" s="116"/>
      <c r="F48" s="117"/>
      <c r="G48" s="28" t="e">
        <f t="shared" si="6"/>
        <v>#N/A</v>
      </c>
      <c r="H48" s="29" t="e">
        <f t="shared" si="7"/>
        <v>#N/A</v>
      </c>
      <c r="I48" s="28" t="e">
        <f t="shared" si="8"/>
        <v>#N/A</v>
      </c>
      <c r="J48" s="30" t="e">
        <f t="shared" si="9"/>
        <v>#N/A</v>
      </c>
    </row>
    <row r="49" spans="1:11" s="19" customFormat="1" ht="16.5" x14ac:dyDescent="0.3">
      <c r="A49" s="113">
        <v>34</v>
      </c>
      <c r="B49" s="114"/>
      <c r="C49" s="115"/>
      <c r="D49" s="115"/>
      <c r="E49" s="116"/>
      <c r="F49" s="117"/>
      <c r="G49" s="28" t="e">
        <f t="shared" si="6"/>
        <v>#N/A</v>
      </c>
      <c r="H49" s="29" t="e">
        <f t="shared" si="7"/>
        <v>#N/A</v>
      </c>
      <c r="I49" s="28" t="e">
        <f t="shared" si="8"/>
        <v>#N/A</v>
      </c>
      <c r="J49" s="30" t="e">
        <f t="shared" si="9"/>
        <v>#N/A</v>
      </c>
    </row>
    <row r="50" spans="1:11" s="19" customFormat="1" ht="16.5" x14ac:dyDescent="0.3">
      <c r="A50" s="113">
        <v>35</v>
      </c>
      <c r="B50" s="114"/>
      <c r="C50" s="115"/>
      <c r="D50" s="115"/>
      <c r="E50" s="116"/>
      <c r="F50" s="117"/>
      <c r="G50" s="28" t="e">
        <f t="shared" si="6"/>
        <v>#N/A</v>
      </c>
      <c r="H50" s="29" t="e">
        <f t="shared" si="7"/>
        <v>#N/A</v>
      </c>
      <c r="I50" s="28" t="e">
        <f t="shared" si="8"/>
        <v>#N/A</v>
      </c>
      <c r="J50" s="30" t="e">
        <f t="shared" si="9"/>
        <v>#N/A</v>
      </c>
    </row>
    <row r="51" spans="1:11" s="19" customFormat="1" ht="16.5" x14ac:dyDescent="0.3">
      <c r="A51" s="113">
        <v>36</v>
      </c>
      <c r="B51" s="114"/>
      <c r="C51" s="115"/>
      <c r="D51" s="115"/>
      <c r="E51" s="116"/>
      <c r="F51" s="117"/>
      <c r="G51" s="28" t="e">
        <f t="shared" si="6"/>
        <v>#N/A</v>
      </c>
      <c r="H51" s="29" t="e">
        <f t="shared" si="7"/>
        <v>#N/A</v>
      </c>
      <c r="I51" s="28" t="e">
        <f t="shared" si="8"/>
        <v>#N/A</v>
      </c>
      <c r="J51" s="30" t="e">
        <f t="shared" si="9"/>
        <v>#N/A</v>
      </c>
    </row>
    <row r="52" spans="1:11" s="19" customFormat="1" ht="16.5" x14ac:dyDescent="0.3">
      <c r="A52" s="113">
        <v>37</v>
      </c>
      <c r="B52" s="114"/>
      <c r="C52" s="115"/>
      <c r="D52" s="115"/>
      <c r="E52" s="116"/>
      <c r="F52" s="117"/>
      <c r="G52" s="28" t="e">
        <f t="shared" ref="G40:G55" si="10">VLOOKUP(C52,$B$76:$D$91,3,)</f>
        <v>#N/A</v>
      </c>
      <c r="H52" s="29" t="e">
        <f t="shared" ref="H40:H55" si="11">G52*F52</f>
        <v>#N/A</v>
      </c>
      <c r="I52" s="28" t="e">
        <f t="shared" ref="I40:I55" si="12">VLOOKUP(C52,$B$76:$C$91,2,)</f>
        <v>#N/A</v>
      </c>
      <c r="J52" s="30" t="e">
        <f t="shared" ref="J40:J55" si="13">I52*F52</f>
        <v>#N/A</v>
      </c>
    </row>
    <row r="53" spans="1:11" s="19" customFormat="1" ht="16.5" x14ac:dyDescent="0.3">
      <c r="A53" s="113">
        <v>38</v>
      </c>
      <c r="B53" s="114"/>
      <c r="C53" s="115"/>
      <c r="D53" s="115"/>
      <c r="E53" s="116"/>
      <c r="F53" s="117"/>
      <c r="G53" s="28" t="e">
        <f t="shared" si="10"/>
        <v>#N/A</v>
      </c>
      <c r="H53" s="29" t="e">
        <f t="shared" si="11"/>
        <v>#N/A</v>
      </c>
      <c r="I53" s="28" t="e">
        <f t="shared" si="12"/>
        <v>#N/A</v>
      </c>
      <c r="J53" s="30" t="e">
        <f t="shared" si="13"/>
        <v>#N/A</v>
      </c>
    </row>
    <row r="54" spans="1:11" s="19" customFormat="1" ht="16.5" x14ac:dyDescent="0.3">
      <c r="A54" s="113">
        <v>39</v>
      </c>
      <c r="B54" s="114"/>
      <c r="C54" s="115"/>
      <c r="D54" s="115"/>
      <c r="E54" s="116"/>
      <c r="F54" s="117"/>
      <c r="G54" s="28" t="e">
        <f t="shared" si="10"/>
        <v>#N/A</v>
      </c>
      <c r="H54" s="29" t="e">
        <f t="shared" si="11"/>
        <v>#N/A</v>
      </c>
      <c r="I54" s="28" t="e">
        <f t="shared" si="12"/>
        <v>#N/A</v>
      </c>
      <c r="J54" s="30" t="e">
        <f t="shared" si="13"/>
        <v>#N/A</v>
      </c>
    </row>
    <row r="55" spans="1:11" s="19" customFormat="1" ht="16.5" x14ac:dyDescent="0.3">
      <c r="A55" s="113">
        <v>40</v>
      </c>
      <c r="B55" s="114"/>
      <c r="C55" s="115"/>
      <c r="D55" s="115"/>
      <c r="E55" s="116"/>
      <c r="F55" s="117"/>
      <c r="G55" s="28" t="e">
        <f t="shared" si="10"/>
        <v>#N/A</v>
      </c>
      <c r="H55" s="29" t="e">
        <f t="shared" si="11"/>
        <v>#N/A</v>
      </c>
      <c r="I55" s="28" t="e">
        <f t="shared" si="12"/>
        <v>#N/A</v>
      </c>
      <c r="J55" s="30" t="e">
        <f t="shared" si="13"/>
        <v>#N/A</v>
      </c>
    </row>
    <row r="56" spans="1:11" s="19" customFormat="1" ht="20.100000000000001" customHeight="1" thickBot="1" x14ac:dyDescent="0.35">
      <c r="A56" s="31"/>
      <c r="B56" s="120" t="s">
        <v>103</v>
      </c>
      <c r="C56" s="121"/>
      <c r="D56" s="32" t="s">
        <v>64</v>
      </c>
      <c r="E56" s="33"/>
      <c r="F56" s="34">
        <f>SUM(F16:F55)</f>
        <v>2000</v>
      </c>
      <c r="G56" s="35"/>
      <c r="H56" s="36"/>
      <c r="I56" s="37"/>
      <c r="J56" s="38"/>
    </row>
    <row r="57" spans="1:11" ht="5.0999999999999996" customHeight="1" thickBot="1" x14ac:dyDescent="0.25">
      <c r="A57" s="27"/>
      <c r="E57" s="15"/>
      <c r="F57" s="15"/>
    </row>
    <row r="58" spans="1:11" ht="20.100000000000001" customHeight="1" x14ac:dyDescent="0.2">
      <c r="A58" s="183" t="s">
        <v>65</v>
      </c>
      <c r="B58" s="184"/>
      <c r="C58" s="184"/>
      <c r="D58" s="184"/>
      <c r="E58" s="184"/>
      <c r="F58" s="184"/>
      <c r="G58" s="184"/>
      <c r="H58" s="184"/>
      <c r="I58" s="184"/>
      <c r="J58" s="185"/>
    </row>
    <row r="59" spans="1:11" ht="60" customHeight="1" x14ac:dyDescent="0.25">
      <c r="A59" s="187"/>
      <c r="B59" s="188"/>
      <c r="C59" s="188"/>
      <c r="D59" s="188"/>
      <c r="E59" s="188"/>
      <c r="F59" s="188"/>
      <c r="G59" s="137" t="s">
        <v>109</v>
      </c>
      <c r="H59" s="137"/>
      <c r="I59" s="137" t="s">
        <v>110</v>
      </c>
      <c r="J59" s="186"/>
    </row>
    <row r="60" spans="1:11" ht="20.100000000000001" customHeight="1" x14ac:dyDescent="0.2">
      <c r="A60" s="124" t="s">
        <v>74</v>
      </c>
      <c r="B60" s="125"/>
      <c r="C60" s="126" t="s">
        <v>15</v>
      </c>
      <c r="D60" s="126"/>
      <c r="E60" s="126"/>
      <c r="F60" s="126"/>
      <c r="G60" s="127">
        <f t="shared" ref="G60:G65" si="14">SUMIF($D$16:$D$55,C60,$H$16:$H$55)</f>
        <v>78</v>
      </c>
      <c r="H60" s="127"/>
      <c r="I60" s="127">
        <f t="shared" ref="I60:I65" si="15">SUMIF($D$16:$D$55,C60,$J$16:$J$55)</f>
        <v>26</v>
      </c>
      <c r="J60" s="128"/>
    </row>
    <row r="61" spans="1:11" ht="20.100000000000001" customHeight="1" x14ac:dyDescent="0.2">
      <c r="A61" s="124"/>
      <c r="B61" s="125"/>
      <c r="C61" s="126" t="s">
        <v>54</v>
      </c>
      <c r="D61" s="126"/>
      <c r="E61" s="126"/>
      <c r="F61" s="126"/>
      <c r="G61" s="127">
        <f t="shared" si="14"/>
        <v>0</v>
      </c>
      <c r="H61" s="127"/>
      <c r="I61" s="127">
        <f t="shared" si="15"/>
        <v>0</v>
      </c>
      <c r="J61" s="128"/>
      <c r="K61" s="13"/>
    </row>
    <row r="62" spans="1:11" ht="20.100000000000001" customHeight="1" x14ac:dyDescent="0.2">
      <c r="A62" s="124" t="s">
        <v>73</v>
      </c>
      <c r="B62" s="125"/>
      <c r="C62" s="126" t="s">
        <v>16</v>
      </c>
      <c r="D62" s="126"/>
      <c r="E62" s="126"/>
      <c r="F62" s="126"/>
      <c r="G62" s="127">
        <f t="shared" si="14"/>
        <v>0</v>
      </c>
      <c r="H62" s="127"/>
      <c r="I62" s="127">
        <f t="shared" si="15"/>
        <v>0</v>
      </c>
      <c r="J62" s="128"/>
    </row>
    <row r="63" spans="1:11" ht="20.100000000000001" customHeight="1" x14ac:dyDescent="0.2">
      <c r="A63" s="124"/>
      <c r="B63" s="125"/>
      <c r="C63" s="126" t="s">
        <v>17</v>
      </c>
      <c r="D63" s="126"/>
      <c r="E63" s="126"/>
      <c r="F63" s="126"/>
      <c r="G63" s="127">
        <f t="shared" si="14"/>
        <v>0</v>
      </c>
      <c r="H63" s="127"/>
      <c r="I63" s="127">
        <f t="shared" si="15"/>
        <v>0</v>
      </c>
      <c r="J63" s="128"/>
      <c r="K63" s="14"/>
    </row>
    <row r="64" spans="1:11" ht="20.100000000000001" customHeight="1" x14ac:dyDescent="0.2">
      <c r="A64" s="124"/>
      <c r="B64" s="125"/>
      <c r="C64" s="126" t="s">
        <v>33</v>
      </c>
      <c r="D64" s="126"/>
      <c r="E64" s="126"/>
      <c r="F64" s="126"/>
      <c r="G64" s="127">
        <f t="shared" si="14"/>
        <v>546</v>
      </c>
      <c r="H64" s="127"/>
      <c r="I64" s="127">
        <f t="shared" si="15"/>
        <v>489</v>
      </c>
      <c r="J64" s="128"/>
      <c r="K64" s="14"/>
    </row>
    <row r="65" spans="1:11" ht="20.100000000000001" customHeight="1" x14ac:dyDescent="0.2">
      <c r="A65" s="124"/>
      <c r="B65" s="125"/>
      <c r="C65" s="126" t="s">
        <v>34</v>
      </c>
      <c r="D65" s="126"/>
      <c r="E65" s="126"/>
      <c r="F65" s="126"/>
      <c r="G65" s="127">
        <f t="shared" si="14"/>
        <v>100</v>
      </c>
      <c r="H65" s="127"/>
      <c r="I65" s="127">
        <f t="shared" si="15"/>
        <v>90</v>
      </c>
      <c r="J65" s="128"/>
      <c r="K65" s="15"/>
    </row>
    <row r="66" spans="1:11" ht="20.100000000000001" customHeight="1" thickBot="1" x14ac:dyDescent="0.25">
      <c r="A66" s="122" t="s">
        <v>85</v>
      </c>
      <c r="B66" s="123"/>
      <c r="C66" s="123"/>
      <c r="D66" s="123"/>
      <c r="E66" s="123"/>
      <c r="F66" s="123"/>
      <c r="G66" s="129"/>
      <c r="H66" s="129"/>
      <c r="I66" s="135">
        <f>SUM(I62:I65)</f>
        <v>579</v>
      </c>
      <c r="J66" s="136"/>
      <c r="K66" s="15"/>
    </row>
    <row r="67" spans="1:11" ht="5.0999999999999996" customHeight="1" thickBot="1" x14ac:dyDescent="0.3">
      <c r="A67" s="46"/>
      <c r="B67" s="40"/>
      <c r="C67" s="46"/>
      <c r="D67" s="47"/>
      <c r="E67" s="13"/>
      <c r="K67" s="15"/>
    </row>
    <row r="68" spans="1:11" ht="20.100000000000001" customHeight="1" x14ac:dyDescent="0.2">
      <c r="A68" s="140" t="s">
        <v>111</v>
      </c>
      <c r="B68" s="141"/>
      <c r="C68" s="141"/>
      <c r="D68" s="141"/>
      <c r="E68" s="141"/>
      <c r="F68" s="141"/>
      <c r="G68" s="141"/>
      <c r="H68" s="141"/>
      <c r="I68" s="141"/>
      <c r="J68" s="142"/>
    </row>
    <row r="69" spans="1:11" s="10" customFormat="1" ht="20.100000000000001" customHeight="1" x14ac:dyDescent="0.35">
      <c r="A69" s="131" t="s">
        <v>112</v>
      </c>
      <c r="B69" s="132"/>
      <c r="C69" s="132"/>
      <c r="D69" s="132"/>
      <c r="E69" s="130" t="s">
        <v>113</v>
      </c>
      <c r="F69" s="130"/>
      <c r="G69" s="133">
        <f>I66/G12</f>
        <v>0.28949999999999998</v>
      </c>
      <c r="H69" s="133"/>
      <c r="I69" s="133"/>
      <c r="J69" s="134"/>
    </row>
    <row r="70" spans="1:11" ht="39.950000000000003" customHeight="1" x14ac:dyDescent="0.2">
      <c r="A70" s="165" t="s">
        <v>114</v>
      </c>
      <c r="B70" s="166"/>
      <c r="C70" s="166"/>
      <c r="D70" s="166"/>
      <c r="E70" s="166"/>
      <c r="F70" s="166"/>
      <c r="G70" s="163"/>
      <c r="H70" s="163"/>
      <c r="I70" s="163"/>
      <c r="J70" s="164"/>
    </row>
    <row r="71" spans="1:11" ht="20.100000000000001" customHeight="1" x14ac:dyDescent="0.2">
      <c r="A71" s="131" t="s">
        <v>115</v>
      </c>
      <c r="B71" s="132"/>
      <c r="C71" s="132"/>
      <c r="D71" s="132"/>
      <c r="E71" s="132"/>
      <c r="F71" s="132"/>
      <c r="G71" s="161" t="str">
        <f>IF(G70&gt;0,IF(G69&lt;=G70,"Ja","Nein"),IF(G69&lt;=15%,"Ja","Nein"))</f>
        <v>Nein</v>
      </c>
      <c r="H71" s="161"/>
      <c r="I71" s="161"/>
      <c r="J71" s="162"/>
      <c r="K71" s="21"/>
    </row>
    <row r="72" spans="1:11" ht="20.100000000000001" customHeight="1" thickBot="1" x14ac:dyDescent="0.25">
      <c r="A72" s="122" t="s">
        <v>116</v>
      </c>
      <c r="B72" s="123"/>
      <c r="C72" s="123"/>
      <c r="D72" s="123"/>
      <c r="E72" s="123"/>
      <c r="F72" s="123"/>
      <c r="G72" s="123"/>
      <c r="H72" s="123"/>
      <c r="I72" s="123"/>
      <c r="J72" s="173"/>
    </row>
    <row r="73" spans="1:11" ht="5.0999999999999996" customHeight="1" thickBot="1" x14ac:dyDescent="0.25">
      <c r="A73" s="27"/>
      <c r="D73" s="15"/>
      <c r="E73" s="48"/>
      <c r="F73" s="48"/>
      <c r="G73" s="48"/>
      <c r="I73" s="15"/>
      <c r="J73" s="3"/>
    </row>
    <row r="74" spans="1:11" ht="20.100000000000001" customHeight="1" thickBot="1" x14ac:dyDescent="0.25">
      <c r="A74" s="158" t="s">
        <v>50</v>
      </c>
      <c r="B74" s="159"/>
      <c r="C74" s="159"/>
      <c r="D74" s="159"/>
      <c r="E74" s="159"/>
      <c r="F74" s="159"/>
      <c r="G74" s="159"/>
      <c r="H74" s="159"/>
      <c r="I74" s="159"/>
      <c r="J74" s="160"/>
      <c r="K74" s="16"/>
    </row>
    <row r="75" spans="1:11" ht="20.100000000000001" customHeight="1" thickBot="1" x14ac:dyDescent="0.3">
      <c r="A75" s="49"/>
      <c r="B75" s="50" t="s">
        <v>21</v>
      </c>
      <c r="C75" s="51" t="s">
        <v>117</v>
      </c>
      <c r="D75" s="52" t="s">
        <v>118</v>
      </c>
      <c r="E75" s="167" t="s">
        <v>66</v>
      </c>
      <c r="F75" s="168"/>
      <c r="G75" s="168"/>
      <c r="H75" s="168"/>
      <c r="I75" s="168"/>
      <c r="J75" s="169"/>
      <c r="K75" s="16"/>
    </row>
    <row r="76" spans="1:11" s="17" customFormat="1" ht="20.100000000000001" hidden="1" customHeight="1" thickBot="1" x14ac:dyDescent="0.3">
      <c r="A76" s="53"/>
      <c r="B76" s="54" t="s">
        <v>101</v>
      </c>
      <c r="C76" s="55">
        <v>1E-4</v>
      </c>
      <c r="D76" s="55">
        <v>0</v>
      </c>
      <c r="E76" s="170" t="s">
        <v>100</v>
      </c>
      <c r="F76" s="171"/>
      <c r="G76" s="171"/>
      <c r="H76" s="171"/>
      <c r="I76" s="171"/>
      <c r="J76" s="172"/>
    </row>
    <row r="77" spans="1:11" s="17" customFormat="1" ht="20.100000000000001" customHeight="1" x14ac:dyDescent="0.25">
      <c r="A77" s="138" t="s">
        <v>38</v>
      </c>
      <c r="B77" s="56" t="s">
        <v>45</v>
      </c>
      <c r="C77" s="57">
        <v>0.9</v>
      </c>
      <c r="D77" s="58">
        <v>1</v>
      </c>
      <c r="E77" s="149" t="s">
        <v>69</v>
      </c>
      <c r="F77" s="150"/>
      <c r="G77" s="150"/>
      <c r="H77" s="150"/>
      <c r="I77" s="150"/>
      <c r="J77" s="151"/>
    </row>
    <row r="78" spans="1:11" s="17" customFormat="1" ht="20.100000000000001" customHeight="1" x14ac:dyDescent="0.25">
      <c r="A78" s="139"/>
      <c r="B78" s="59" t="s">
        <v>7</v>
      </c>
      <c r="C78" s="60">
        <v>0.7</v>
      </c>
      <c r="D78" s="61">
        <v>0.8</v>
      </c>
      <c r="E78" s="152" t="s">
        <v>43</v>
      </c>
      <c r="F78" s="153"/>
      <c r="G78" s="153"/>
      <c r="H78" s="153"/>
      <c r="I78" s="153"/>
      <c r="J78" s="154"/>
    </row>
    <row r="79" spans="1:11" s="17" customFormat="1" ht="20.100000000000001" customHeight="1" x14ac:dyDescent="0.25">
      <c r="A79" s="139"/>
      <c r="B79" s="59" t="s">
        <v>6</v>
      </c>
      <c r="C79" s="60">
        <v>0.5</v>
      </c>
      <c r="D79" s="61">
        <v>0.7</v>
      </c>
      <c r="E79" s="155" t="s">
        <v>41</v>
      </c>
      <c r="F79" s="156"/>
      <c r="G79" s="156"/>
      <c r="H79" s="156"/>
      <c r="I79" s="156"/>
      <c r="J79" s="157"/>
    </row>
    <row r="80" spans="1:11" s="17" customFormat="1" ht="20.100000000000001" customHeight="1" x14ac:dyDescent="0.25">
      <c r="A80" s="139"/>
      <c r="B80" s="59" t="s">
        <v>8</v>
      </c>
      <c r="C80" s="60">
        <v>0.3</v>
      </c>
      <c r="D80" s="61">
        <v>0.4</v>
      </c>
      <c r="E80" s="143" t="s">
        <v>76</v>
      </c>
      <c r="F80" s="144"/>
      <c r="G80" s="144"/>
      <c r="H80" s="144"/>
      <c r="I80" s="144"/>
      <c r="J80" s="145"/>
    </row>
    <row r="81" spans="1:10" s="17" customFormat="1" ht="20.100000000000001" customHeight="1" x14ac:dyDescent="0.25">
      <c r="A81" s="139"/>
      <c r="B81" s="59" t="s">
        <v>23</v>
      </c>
      <c r="C81" s="60">
        <v>0.2</v>
      </c>
      <c r="D81" s="61">
        <v>0.2</v>
      </c>
      <c r="E81" s="143" t="s">
        <v>42</v>
      </c>
      <c r="F81" s="144"/>
      <c r="G81" s="144"/>
      <c r="H81" s="144"/>
      <c r="I81" s="144"/>
      <c r="J81" s="145"/>
    </row>
    <row r="82" spans="1:10" s="17" customFormat="1" ht="20.100000000000001" customHeight="1" thickBot="1" x14ac:dyDescent="0.3">
      <c r="A82" s="139"/>
      <c r="B82" s="62" t="s">
        <v>22</v>
      </c>
      <c r="C82" s="63">
        <v>0.1</v>
      </c>
      <c r="D82" s="64">
        <v>0.1</v>
      </c>
      <c r="E82" s="146"/>
      <c r="F82" s="147"/>
      <c r="G82" s="147"/>
      <c r="H82" s="147"/>
      <c r="I82" s="147"/>
      <c r="J82" s="148"/>
    </row>
    <row r="83" spans="1:10" s="17" customFormat="1" ht="20.100000000000001" customHeight="1" x14ac:dyDescent="0.25">
      <c r="A83" s="138" t="s">
        <v>39</v>
      </c>
      <c r="B83" s="56" t="s">
        <v>47</v>
      </c>
      <c r="C83" s="57">
        <v>0.9</v>
      </c>
      <c r="D83" s="58">
        <v>1</v>
      </c>
      <c r="E83" s="149" t="s">
        <v>29</v>
      </c>
      <c r="F83" s="150"/>
      <c r="G83" s="150"/>
      <c r="H83" s="150"/>
      <c r="I83" s="150"/>
      <c r="J83" s="151"/>
    </row>
    <row r="84" spans="1:10" s="17" customFormat="1" ht="20.100000000000001" customHeight="1" x14ac:dyDescent="0.25">
      <c r="A84" s="139"/>
      <c r="B84" s="59" t="s">
        <v>46</v>
      </c>
      <c r="C84" s="60">
        <v>0.2</v>
      </c>
      <c r="D84" s="61">
        <v>0.6</v>
      </c>
      <c r="E84" s="152" t="s">
        <v>90</v>
      </c>
      <c r="F84" s="153"/>
      <c r="G84" s="153"/>
      <c r="H84" s="153"/>
      <c r="I84" s="153"/>
      <c r="J84" s="154"/>
    </row>
    <row r="85" spans="1:10" s="17" customFormat="1" ht="20.100000000000001" customHeight="1" x14ac:dyDescent="0.25">
      <c r="A85" s="139"/>
      <c r="B85" s="59" t="s">
        <v>32</v>
      </c>
      <c r="C85" s="60">
        <v>0.4</v>
      </c>
      <c r="D85" s="61">
        <v>0.6</v>
      </c>
      <c r="E85" s="152" t="s">
        <v>31</v>
      </c>
      <c r="F85" s="153"/>
      <c r="G85" s="153"/>
      <c r="H85" s="153"/>
      <c r="I85" s="153"/>
      <c r="J85" s="154"/>
    </row>
    <row r="86" spans="1:10" s="17" customFormat="1" ht="20.100000000000001" customHeight="1" x14ac:dyDescent="0.25">
      <c r="A86" s="139"/>
      <c r="B86" s="59" t="s">
        <v>9</v>
      </c>
      <c r="C86" s="60">
        <v>0.1</v>
      </c>
      <c r="D86" s="61">
        <v>0.3</v>
      </c>
      <c r="E86" s="152" t="s">
        <v>92</v>
      </c>
      <c r="F86" s="153"/>
      <c r="G86" s="153"/>
      <c r="H86" s="153"/>
      <c r="I86" s="153"/>
      <c r="J86" s="154"/>
    </row>
    <row r="87" spans="1:10" s="17" customFormat="1" ht="20.100000000000001" customHeight="1" x14ac:dyDescent="0.25">
      <c r="A87" s="139"/>
      <c r="B87" s="59" t="s">
        <v>27</v>
      </c>
      <c r="C87" s="60">
        <v>0.2</v>
      </c>
      <c r="D87" s="61">
        <v>0.6</v>
      </c>
      <c r="E87" s="180" t="s">
        <v>91</v>
      </c>
      <c r="F87" s="181"/>
      <c r="G87" s="181"/>
      <c r="H87" s="181"/>
      <c r="I87" s="181"/>
      <c r="J87" s="182"/>
    </row>
    <row r="88" spans="1:10" s="17" customFormat="1" ht="20.100000000000001" customHeight="1" x14ac:dyDescent="0.25">
      <c r="A88" s="139"/>
      <c r="B88" s="59" t="s">
        <v>26</v>
      </c>
      <c r="C88" s="60">
        <v>0.1</v>
      </c>
      <c r="D88" s="61">
        <v>0.6</v>
      </c>
      <c r="E88" s="152" t="s">
        <v>89</v>
      </c>
      <c r="F88" s="153"/>
      <c r="G88" s="153"/>
      <c r="H88" s="153"/>
      <c r="I88" s="153"/>
      <c r="J88" s="154"/>
    </row>
    <row r="89" spans="1:10" s="17" customFormat="1" ht="20.100000000000001" customHeight="1" x14ac:dyDescent="0.25">
      <c r="A89" s="139"/>
      <c r="B89" s="59" t="s">
        <v>24</v>
      </c>
      <c r="C89" s="60">
        <v>0.1</v>
      </c>
      <c r="D89" s="61">
        <v>0.2</v>
      </c>
      <c r="E89" s="152" t="s">
        <v>67</v>
      </c>
      <c r="F89" s="153"/>
      <c r="G89" s="153"/>
      <c r="H89" s="153"/>
      <c r="I89" s="153"/>
      <c r="J89" s="154"/>
    </row>
    <row r="90" spans="1:10" s="17" customFormat="1" ht="20.100000000000001" customHeight="1" thickBot="1" x14ac:dyDescent="0.3">
      <c r="A90" s="139"/>
      <c r="B90" s="62" t="s">
        <v>28</v>
      </c>
      <c r="C90" s="63">
        <v>0.1</v>
      </c>
      <c r="D90" s="64">
        <v>0.2</v>
      </c>
      <c r="E90" s="189" t="s">
        <v>30</v>
      </c>
      <c r="F90" s="190"/>
      <c r="G90" s="190"/>
      <c r="H90" s="190"/>
      <c r="I90" s="190"/>
      <c r="J90" s="191"/>
    </row>
    <row r="91" spans="1:10" s="17" customFormat="1" ht="20.100000000000001" customHeight="1" thickBot="1" x14ac:dyDescent="0.3">
      <c r="A91" s="65" t="s">
        <v>40</v>
      </c>
      <c r="B91" s="62" t="s">
        <v>20</v>
      </c>
      <c r="C91" s="63">
        <v>0</v>
      </c>
      <c r="D91" s="64">
        <v>0</v>
      </c>
      <c r="E91" s="177" t="s">
        <v>68</v>
      </c>
      <c r="F91" s="178"/>
      <c r="G91" s="178"/>
      <c r="H91" s="178"/>
      <c r="I91" s="178"/>
      <c r="J91" s="179"/>
    </row>
    <row r="92" spans="1:10" x14ac:dyDescent="0.2">
      <c r="C92" s="18"/>
    </row>
    <row r="93" spans="1:10" x14ac:dyDescent="0.2">
      <c r="B93" s="16"/>
      <c r="C93" s="18"/>
    </row>
    <row r="94" spans="1:10" x14ac:dyDescent="0.2">
      <c r="B94" s="16"/>
      <c r="C94" s="18"/>
    </row>
    <row r="95" spans="1:10" x14ac:dyDescent="0.2">
      <c r="C95" s="18"/>
    </row>
    <row r="96" spans="1:10" x14ac:dyDescent="0.2">
      <c r="C96" s="18"/>
    </row>
    <row r="97" spans="3:3" x14ac:dyDescent="0.2">
      <c r="C97" s="18"/>
    </row>
  </sheetData>
  <sheetProtection algorithmName="SHA-512" hashValue="Z0H6ZsXTqLsbWB3kQv4btqpbupd/beDW5dzdtTzttO+YcUHWOj/bV0VKvKuITDFwlmBFOJqsLDIxN+NauQp9kg==" saltValue="m40lwm9ndiGNFMszTOzC8Q==" spinCount="100000" sheet="1" objects="1" scenarios="1"/>
  <mergeCells count="76">
    <mergeCell ref="L12:N12"/>
    <mergeCell ref="A5:J5"/>
    <mergeCell ref="A7:J7"/>
    <mergeCell ref="L9:N9"/>
    <mergeCell ref="A9:J9"/>
    <mergeCell ref="A10:F10"/>
    <mergeCell ref="A11:F11"/>
    <mergeCell ref="A12:F12"/>
    <mergeCell ref="G10:J10"/>
    <mergeCell ref="G11:J11"/>
    <mergeCell ref="G12:J12"/>
    <mergeCell ref="A8:J8"/>
    <mergeCell ref="A6:J6"/>
    <mergeCell ref="A72:J72"/>
    <mergeCell ref="L10:N10"/>
    <mergeCell ref="E91:J91"/>
    <mergeCell ref="E84:J84"/>
    <mergeCell ref="E85:J85"/>
    <mergeCell ref="E86:J86"/>
    <mergeCell ref="E87:J87"/>
    <mergeCell ref="E88:J88"/>
    <mergeCell ref="A58:J58"/>
    <mergeCell ref="I59:J59"/>
    <mergeCell ref="A59:F59"/>
    <mergeCell ref="E89:J89"/>
    <mergeCell ref="E90:J90"/>
    <mergeCell ref="A83:A90"/>
    <mergeCell ref="A14:J14"/>
    <mergeCell ref="L11:N11"/>
    <mergeCell ref="A77:A82"/>
    <mergeCell ref="A68:J68"/>
    <mergeCell ref="E81:J81"/>
    <mergeCell ref="E82:J82"/>
    <mergeCell ref="E83:J83"/>
    <mergeCell ref="E77:J77"/>
    <mergeCell ref="E78:J78"/>
    <mergeCell ref="E79:J79"/>
    <mergeCell ref="E80:J80"/>
    <mergeCell ref="A74:J74"/>
    <mergeCell ref="A71:F71"/>
    <mergeCell ref="G71:J71"/>
    <mergeCell ref="G70:J70"/>
    <mergeCell ref="A70:F70"/>
    <mergeCell ref="E75:J75"/>
    <mergeCell ref="E76:J76"/>
    <mergeCell ref="G60:H60"/>
    <mergeCell ref="G61:H61"/>
    <mergeCell ref="G62:H62"/>
    <mergeCell ref="G63:H63"/>
    <mergeCell ref="G59:H59"/>
    <mergeCell ref="I62:J62"/>
    <mergeCell ref="I63:J63"/>
    <mergeCell ref="I64:J64"/>
    <mergeCell ref="I65:J65"/>
    <mergeCell ref="I66:J66"/>
    <mergeCell ref="G65:H65"/>
    <mergeCell ref="G66:H66"/>
    <mergeCell ref="E69:F69"/>
    <mergeCell ref="A69:D69"/>
    <mergeCell ref="G69:J69"/>
    <mergeCell ref="A1:J1"/>
    <mergeCell ref="A2:J2"/>
    <mergeCell ref="A3:J3"/>
    <mergeCell ref="B56:C56"/>
    <mergeCell ref="A66:F66"/>
    <mergeCell ref="A60:B61"/>
    <mergeCell ref="A62:B65"/>
    <mergeCell ref="C60:F60"/>
    <mergeCell ref="C61:F61"/>
    <mergeCell ref="C62:F62"/>
    <mergeCell ref="C63:F63"/>
    <mergeCell ref="C64:F64"/>
    <mergeCell ref="C65:F65"/>
    <mergeCell ref="I60:J60"/>
    <mergeCell ref="I61:J61"/>
    <mergeCell ref="G64:H64"/>
  </mergeCells>
  <conditionalFormatting sqref="G71">
    <cfRule type="containsText" dxfId="5" priority="1" operator="containsText" text="Nein">
      <formula>NOT(ISERROR(SEARCH("Nein",G71)))</formula>
    </cfRule>
  </conditionalFormatting>
  <dataValidations count="2">
    <dataValidation type="list" allowBlank="1" showInputMessage="1" showErrorMessage="1" sqref="C16:C55" xr:uid="{00000000-0002-0000-0000-000000000000}">
      <formula1>$B$76:$B$91</formula1>
    </dataValidation>
    <dataValidation type="list" allowBlank="1" showInputMessage="1" showErrorMessage="1" sqref="D16:D55" xr:uid="{00000000-0002-0000-0000-000001000000}">
      <formula1>$C$60:$C$65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58" orientation="landscape" r:id="rId1"/>
  <rowBreaks count="1" manualBreakCount="1">
    <brk id="7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0"/>
  <sheetViews>
    <sheetView tabSelected="1" zoomScaleNormal="100" zoomScaleSheetLayoutView="90" zoomScalePageLayoutView="110" workbookViewId="0">
      <selection activeCell="L31" sqref="L31"/>
    </sheetView>
  </sheetViews>
  <sheetFormatPr baseColWidth="10" defaultColWidth="11.42578125" defaultRowHeight="15" x14ac:dyDescent="0.2"/>
  <cols>
    <col min="1" max="6" width="15.7109375" style="1" customWidth="1"/>
    <col min="7" max="9" width="15.7109375" style="2" customWidth="1"/>
    <col min="10" max="10" width="1.7109375" style="4" customWidth="1"/>
    <col min="11" max="14" width="13" style="4" customWidth="1"/>
    <col min="15" max="16384" width="11.42578125" style="4"/>
  </cols>
  <sheetData>
    <row r="1" spans="1:18" s="2" customFormat="1" ht="20.100000000000001" customHeight="1" x14ac:dyDescent="0.2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25"/>
    </row>
    <row r="2" spans="1:18" s="2" customFormat="1" ht="20.100000000000001" customHeight="1" x14ac:dyDescent="0.2">
      <c r="A2" s="118" t="s">
        <v>87</v>
      </c>
      <c r="B2" s="118"/>
      <c r="C2" s="118"/>
      <c r="D2" s="118"/>
      <c r="E2" s="118"/>
      <c r="F2" s="118"/>
      <c r="G2" s="118"/>
      <c r="H2" s="118"/>
      <c r="I2" s="118"/>
      <c r="J2" s="25"/>
    </row>
    <row r="3" spans="1:18" s="2" customFormat="1" ht="20.100000000000001" customHeight="1" x14ac:dyDescent="0.25">
      <c r="A3" s="119" t="s">
        <v>120</v>
      </c>
      <c r="B3" s="119"/>
      <c r="C3" s="119"/>
      <c r="D3" s="119"/>
      <c r="E3" s="119"/>
      <c r="F3" s="119"/>
      <c r="G3" s="119"/>
      <c r="H3" s="119"/>
      <c r="I3" s="119"/>
      <c r="J3" s="26"/>
    </row>
    <row r="4" spans="1:18" ht="5.0999999999999996" customHeight="1" thickBot="1" x14ac:dyDescent="0.25"/>
    <row r="5" spans="1:18" s="2" customFormat="1" ht="24.75" customHeight="1" thickBot="1" x14ac:dyDescent="0.25">
      <c r="A5" s="201" t="s">
        <v>62</v>
      </c>
      <c r="B5" s="202"/>
      <c r="C5" s="202"/>
      <c r="D5" s="202"/>
      <c r="E5" s="202"/>
      <c r="F5" s="202"/>
      <c r="G5" s="202"/>
      <c r="H5" s="202"/>
      <c r="I5" s="203"/>
      <c r="K5" s="250" t="s">
        <v>119</v>
      </c>
      <c r="L5" s="250"/>
      <c r="M5" s="250"/>
      <c r="N5" s="250"/>
      <c r="O5" s="250"/>
      <c r="P5" s="250"/>
      <c r="Q5" s="250"/>
      <c r="R5" s="250"/>
    </row>
    <row r="6" spans="1:18" s="2" customFormat="1" ht="5.0999999999999996" customHeight="1" x14ac:dyDescent="0.25">
      <c r="A6" s="39"/>
      <c r="B6" s="1"/>
      <c r="C6" s="1"/>
      <c r="D6" s="1"/>
      <c r="E6" s="1"/>
      <c r="F6" s="1"/>
      <c r="G6" s="1"/>
      <c r="H6" s="39"/>
      <c r="I6" s="1"/>
      <c r="J6" s="11"/>
    </row>
    <row r="7" spans="1:18" s="22" customFormat="1" ht="20.100000000000001" customHeight="1" x14ac:dyDescent="0.25">
      <c r="A7" s="204" t="s">
        <v>70</v>
      </c>
      <c r="B7" s="204"/>
      <c r="C7" s="204"/>
      <c r="D7" s="204"/>
      <c r="E7" s="204"/>
      <c r="F7" s="204"/>
      <c r="G7" s="204"/>
      <c r="H7" s="204"/>
      <c r="I7" s="204"/>
      <c r="J7" s="204"/>
      <c r="K7" s="40"/>
      <c r="L7" s="40"/>
      <c r="M7" s="40"/>
      <c r="N7" s="40"/>
    </row>
    <row r="8" spans="1:18" s="2" customFormat="1" ht="5.0999999999999996" customHeight="1" thickBot="1" x14ac:dyDescent="0.3">
      <c r="A8" s="39"/>
      <c r="B8" s="1"/>
      <c r="C8" s="1"/>
      <c r="D8" s="1"/>
      <c r="E8" s="1"/>
      <c r="F8" s="1"/>
      <c r="G8" s="1"/>
      <c r="H8" s="39"/>
      <c r="I8" s="1"/>
      <c r="J8" s="11"/>
    </row>
    <row r="9" spans="1:18" s="2" customFormat="1" ht="20.100000000000001" customHeight="1" x14ac:dyDescent="0.2">
      <c r="A9" s="183" t="s">
        <v>12</v>
      </c>
      <c r="B9" s="184"/>
      <c r="C9" s="184"/>
      <c r="D9" s="184"/>
      <c r="E9" s="184"/>
      <c r="F9" s="184"/>
      <c r="G9" s="184"/>
      <c r="H9" s="184"/>
      <c r="I9" s="185"/>
      <c r="K9" s="192" t="s">
        <v>60</v>
      </c>
      <c r="L9" s="193"/>
      <c r="M9" s="193"/>
      <c r="N9" s="193"/>
      <c r="O9" s="193"/>
      <c r="P9" s="193"/>
      <c r="Q9" s="193"/>
      <c r="R9" s="194"/>
    </row>
    <row r="10" spans="1:18" s="2" customFormat="1" ht="20.100000000000001" customHeight="1" x14ac:dyDescent="0.2">
      <c r="A10" s="165" t="s">
        <v>5</v>
      </c>
      <c r="B10" s="166"/>
      <c r="C10" s="166"/>
      <c r="D10" s="166"/>
      <c r="E10" s="166"/>
      <c r="F10" s="166"/>
      <c r="G10" s="209" t="s">
        <v>58</v>
      </c>
      <c r="H10" s="209"/>
      <c r="I10" s="210"/>
      <c r="K10" s="174" t="s">
        <v>51</v>
      </c>
      <c r="L10" s="175"/>
      <c r="M10" s="175"/>
      <c r="N10" s="175"/>
      <c r="O10" s="175"/>
      <c r="P10" s="175"/>
      <c r="Q10" s="175"/>
      <c r="R10" s="176"/>
    </row>
    <row r="11" spans="1:18" s="2" customFormat="1" ht="20.100000000000001" customHeight="1" x14ac:dyDescent="0.2">
      <c r="A11" s="165" t="s">
        <v>49</v>
      </c>
      <c r="B11" s="166"/>
      <c r="C11" s="166"/>
      <c r="D11" s="166"/>
      <c r="E11" s="166"/>
      <c r="F11" s="166"/>
      <c r="G11" s="209">
        <v>1029</v>
      </c>
      <c r="H11" s="209"/>
      <c r="I11" s="210"/>
      <c r="K11" s="195" t="s">
        <v>52</v>
      </c>
      <c r="L11" s="196"/>
      <c r="M11" s="196"/>
      <c r="N11" s="196"/>
      <c r="O11" s="196"/>
      <c r="P11" s="196"/>
      <c r="Q11" s="196"/>
      <c r="R11" s="197"/>
    </row>
    <row r="12" spans="1:18" s="2" customFormat="1" ht="20.100000000000001" customHeight="1" thickBot="1" x14ac:dyDescent="0.25">
      <c r="A12" s="244" t="s">
        <v>102</v>
      </c>
      <c r="B12" s="245"/>
      <c r="C12" s="245"/>
      <c r="D12" s="245"/>
      <c r="E12" s="245"/>
      <c r="F12" s="245"/>
      <c r="G12" s="251">
        <v>2000</v>
      </c>
      <c r="H12" s="251"/>
      <c r="I12" s="252"/>
      <c r="K12" s="198" t="s">
        <v>53</v>
      </c>
      <c r="L12" s="199"/>
      <c r="M12" s="199"/>
      <c r="N12" s="199"/>
      <c r="O12" s="199"/>
      <c r="P12" s="199"/>
      <c r="Q12" s="199"/>
      <c r="R12" s="200"/>
    </row>
    <row r="13" spans="1:18" ht="5.0999999999999996" customHeight="1" thickBot="1" x14ac:dyDescent="0.3">
      <c r="A13" s="67"/>
      <c r="B13" s="67"/>
      <c r="C13" s="67"/>
      <c r="D13" s="67"/>
      <c r="E13" s="67"/>
      <c r="F13" s="67"/>
      <c r="G13" s="40"/>
      <c r="H13" s="40"/>
      <c r="I13" s="40"/>
      <c r="J13" s="2"/>
      <c r="K13" s="2"/>
      <c r="L13" s="2"/>
      <c r="M13" s="2"/>
      <c r="N13" s="2"/>
    </row>
    <row r="14" spans="1:18" s="5" customFormat="1" ht="20.100000000000001" customHeight="1" x14ac:dyDescent="0.25">
      <c r="A14" s="183" t="s">
        <v>71</v>
      </c>
      <c r="B14" s="184"/>
      <c r="C14" s="184"/>
      <c r="D14" s="184"/>
      <c r="E14" s="184"/>
      <c r="F14" s="184"/>
      <c r="G14" s="184"/>
      <c r="H14" s="184"/>
      <c r="I14" s="185"/>
      <c r="J14" s="1"/>
      <c r="K14" s="1"/>
      <c r="L14" s="1"/>
      <c r="M14" s="1"/>
      <c r="N14" s="1"/>
    </row>
    <row r="15" spans="1:18" s="5" customFormat="1" ht="20.100000000000001" customHeight="1" x14ac:dyDescent="0.2">
      <c r="A15" s="165" t="s">
        <v>84</v>
      </c>
      <c r="B15" s="166"/>
      <c r="C15" s="166"/>
      <c r="D15" s="166"/>
      <c r="E15" s="166"/>
      <c r="F15" s="68"/>
      <c r="G15" s="248" t="s">
        <v>61</v>
      </c>
      <c r="H15" s="248"/>
      <c r="I15" s="249"/>
      <c r="J15" s="1"/>
      <c r="K15" s="2"/>
      <c r="L15" s="2"/>
      <c r="M15" s="2"/>
      <c r="N15" s="2"/>
    </row>
    <row r="16" spans="1:18" s="5" customFormat="1" ht="20.100000000000001" customHeight="1" x14ac:dyDescent="0.2">
      <c r="A16" s="165" t="s">
        <v>80</v>
      </c>
      <c r="B16" s="166"/>
      <c r="C16" s="166"/>
      <c r="D16" s="166"/>
      <c r="E16" s="166"/>
      <c r="F16" s="68"/>
      <c r="G16" s="217" t="s">
        <v>55</v>
      </c>
      <c r="H16" s="217"/>
      <c r="I16" s="218"/>
      <c r="J16" s="1"/>
      <c r="K16" s="2"/>
      <c r="L16" s="2"/>
      <c r="M16" s="2"/>
      <c r="N16" s="2"/>
    </row>
    <row r="17" spans="1:18" s="5" customFormat="1" ht="19.5" customHeight="1" x14ac:dyDescent="0.2">
      <c r="A17" s="165" t="s">
        <v>72</v>
      </c>
      <c r="B17" s="166"/>
      <c r="C17" s="166"/>
      <c r="D17" s="166"/>
      <c r="E17" s="166"/>
      <c r="F17" s="68"/>
      <c r="G17" s="217" t="s">
        <v>56</v>
      </c>
      <c r="H17" s="217"/>
      <c r="I17" s="218"/>
      <c r="J17" s="1"/>
      <c r="K17" s="2"/>
      <c r="L17" s="2"/>
      <c r="M17" s="2"/>
      <c r="N17" s="2"/>
    </row>
    <row r="18" spans="1:18" s="5" customFormat="1" ht="20.100000000000001" customHeight="1" x14ac:dyDescent="0.25">
      <c r="A18" s="165" t="s">
        <v>121</v>
      </c>
      <c r="B18" s="166"/>
      <c r="C18" s="166"/>
      <c r="D18" s="166"/>
      <c r="E18" s="166"/>
      <c r="F18" s="92" t="s">
        <v>122</v>
      </c>
      <c r="G18" s="219">
        <v>1000</v>
      </c>
      <c r="H18" s="219"/>
      <c r="I18" s="220"/>
      <c r="J18" s="1"/>
      <c r="K18" s="1"/>
      <c r="L18" s="1"/>
      <c r="M18" s="1"/>
      <c r="N18" s="1"/>
    </row>
    <row r="19" spans="1:18" s="5" customFormat="1" ht="20.100000000000001" customHeight="1" x14ac:dyDescent="0.25">
      <c r="A19" s="165" t="s">
        <v>123</v>
      </c>
      <c r="B19" s="166"/>
      <c r="C19" s="166"/>
      <c r="D19" s="166"/>
      <c r="E19" s="166"/>
      <c r="F19" s="92" t="s">
        <v>122</v>
      </c>
      <c r="G19" s="209">
        <v>90</v>
      </c>
      <c r="H19" s="209"/>
      <c r="I19" s="210"/>
      <c r="J19" s="1"/>
      <c r="K19" s="1"/>
      <c r="L19" s="1"/>
      <c r="M19" s="1"/>
      <c r="N19" s="1"/>
    </row>
    <row r="20" spans="1:18" s="5" customFormat="1" ht="20.100000000000001" customHeight="1" x14ac:dyDescent="0.25">
      <c r="A20" s="165" t="s">
        <v>124</v>
      </c>
      <c r="B20" s="166"/>
      <c r="C20" s="166"/>
      <c r="D20" s="166"/>
      <c r="E20" s="166"/>
      <c r="F20" s="92" t="s">
        <v>122</v>
      </c>
      <c r="G20" s="209">
        <v>60</v>
      </c>
      <c r="H20" s="209"/>
      <c r="I20" s="210"/>
      <c r="J20" s="1"/>
      <c r="K20" s="1"/>
      <c r="L20" s="1"/>
      <c r="M20" s="1"/>
      <c r="N20" s="1"/>
    </row>
    <row r="21" spans="1:18" s="5" customFormat="1" ht="20.100000000000001" customHeight="1" x14ac:dyDescent="0.25">
      <c r="A21" s="165" t="s">
        <v>83</v>
      </c>
      <c r="B21" s="166"/>
      <c r="C21" s="166"/>
      <c r="D21" s="166"/>
      <c r="E21" s="166"/>
      <c r="F21" s="92"/>
      <c r="G21" s="209" t="s">
        <v>63</v>
      </c>
      <c r="H21" s="209"/>
      <c r="I21" s="210"/>
      <c r="J21" s="1"/>
      <c r="K21" s="1"/>
      <c r="L21" s="1"/>
      <c r="M21" s="1"/>
      <c r="N21" s="1"/>
    </row>
    <row r="22" spans="1:18" s="5" customFormat="1" ht="19.5" customHeight="1" x14ac:dyDescent="0.25">
      <c r="A22" s="165" t="s">
        <v>125</v>
      </c>
      <c r="B22" s="166"/>
      <c r="C22" s="166"/>
      <c r="D22" s="166"/>
      <c r="E22" s="166"/>
      <c r="F22" s="92" t="s">
        <v>126</v>
      </c>
      <c r="G22" s="222">
        <v>2</v>
      </c>
      <c r="H22" s="222"/>
      <c r="I22" s="223"/>
      <c r="J22" s="1"/>
      <c r="K22" s="221" t="s">
        <v>81</v>
      </c>
      <c r="L22" s="221"/>
      <c r="M22" s="221"/>
      <c r="N22" s="221"/>
      <c r="O22" s="221"/>
      <c r="P22" s="221"/>
      <c r="Q22" s="221"/>
      <c r="R22" s="221"/>
    </row>
    <row r="23" spans="1:18" s="5" customFormat="1" ht="20.100000000000001" customHeight="1" thickBot="1" x14ac:dyDescent="0.3">
      <c r="A23" s="244" t="s">
        <v>127</v>
      </c>
      <c r="B23" s="245"/>
      <c r="C23" s="245"/>
      <c r="D23" s="245"/>
      <c r="E23" s="245"/>
      <c r="F23" s="93" t="s">
        <v>1</v>
      </c>
      <c r="G23" s="246">
        <f>G22*G19/60</f>
        <v>3</v>
      </c>
      <c r="H23" s="246"/>
      <c r="I23" s="247"/>
      <c r="J23" s="1"/>
      <c r="K23" s="1"/>
      <c r="L23" s="1"/>
      <c r="M23" s="1"/>
      <c r="N23" s="1"/>
    </row>
    <row r="24" spans="1:18" s="5" customFormat="1" ht="5.0999999999999996" customHeight="1" thickBot="1" x14ac:dyDescent="0.3">
      <c r="A24" s="69"/>
      <c r="B24" s="69"/>
      <c r="C24" s="70"/>
      <c r="D24" s="71"/>
      <c r="E24" s="67"/>
      <c r="F24" s="67"/>
      <c r="G24" s="67"/>
      <c r="H24" s="67"/>
      <c r="I24" s="67"/>
      <c r="J24" s="1"/>
      <c r="K24" s="1"/>
      <c r="L24" s="1"/>
      <c r="M24" s="1"/>
      <c r="N24" s="1"/>
    </row>
    <row r="25" spans="1:18" s="5" customFormat="1" ht="20.100000000000001" customHeight="1" x14ac:dyDescent="0.25">
      <c r="A25" s="183" t="s">
        <v>99</v>
      </c>
      <c r="B25" s="184"/>
      <c r="C25" s="184"/>
      <c r="D25" s="184"/>
      <c r="E25" s="184"/>
      <c r="F25" s="184"/>
      <c r="G25" s="184"/>
      <c r="H25" s="184"/>
      <c r="I25" s="185"/>
      <c r="J25" s="1"/>
      <c r="K25" s="1"/>
      <c r="L25" s="1"/>
      <c r="M25" s="1"/>
      <c r="N25" s="1"/>
    </row>
    <row r="26" spans="1:18" s="5" customFormat="1" ht="19.5" customHeight="1" x14ac:dyDescent="0.25">
      <c r="A26" s="165" t="s">
        <v>98</v>
      </c>
      <c r="B26" s="166"/>
      <c r="C26" s="166"/>
      <c r="D26" s="166"/>
      <c r="E26" s="166"/>
      <c r="F26" s="94" t="s">
        <v>11</v>
      </c>
      <c r="G26" s="209">
        <v>1</v>
      </c>
      <c r="H26" s="209"/>
      <c r="I26" s="210"/>
      <c r="J26" s="1"/>
      <c r="K26" s="221" t="s">
        <v>172</v>
      </c>
      <c r="L26" s="221"/>
      <c r="M26" s="221"/>
      <c r="N26" s="221"/>
      <c r="O26" s="221"/>
      <c r="P26" s="221"/>
      <c r="Q26" s="221"/>
      <c r="R26" s="221"/>
    </row>
    <row r="27" spans="1:18" s="5" customFormat="1" ht="20.100000000000001" customHeight="1" x14ac:dyDescent="0.25">
      <c r="A27" s="165" t="s">
        <v>128</v>
      </c>
      <c r="B27" s="166"/>
      <c r="C27" s="166"/>
      <c r="D27" s="166"/>
      <c r="E27" s="166"/>
      <c r="F27" s="72"/>
      <c r="G27" s="224">
        <f>23.621+9.5684*LN(G26)</f>
        <v>23.620999999999999</v>
      </c>
      <c r="H27" s="224"/>
      <c r="I27" s="225"/>
      <c r="J27" s="1"/>
      <c r="K27" s="1"/>
      <c r="L27" s="1"/>
      <c r="M27" s="1"/>
      <c r="N27" s="1"/>
    </row>
    <row r="28" spans="1:18" s="5" customFormat="1" ht="20.100000000000001" customHeight="1" x14ac:dyDescent="0.25">
      <c r="A28" s="165" t="s">
        <v>129</v>
      </c>
      <c r="B28" s="166"/>
      <c r="C28" s="166"/>
      <c r="D28" s="166"/>
      <c r="E28" s="166"/>
      <c r="F28" s="72"/>
      <c r="G28" s="226">
        <f>0.2162+0.0133*LN(G26)</f>
        <v>0.2162</v>
      </c>
      <c r="H28" s="226"/>
      <c r="I28" s="227"/>
      <c r="J28" s="1"/>
      <c r="K28" s="1"/>
      <c r="L28" s="1"/>
      <c r="M28" s="1"/>
      <c r="N28" s="1"/>
    </row>
    <row r="29" spans="1:18" s="5" customFormat="1" ht="20.100000000000001" customHeight="1" thickBot="1" x14ac:dyDescent="0.3">
      <c r="A29" s="228" t="s">
        <v>130</v>
      </c>
      <c r="B29" s="229"/>
      <c r="C29" s="229"/>
      <c r="D29" s="229"/>
      <c r="E29" s="229"/>
      <c r="F29" s="229"/>
      <c r="G29" s="229"/>
      <c r="H29" s="229"/>
      <c r="I29" s="230"/>
      <c r="J29" s="1"/>
      <c r="K29" s="1"/>
      <c r="L29" s="1"/>
      <c r="M29" s="1"/>
      <c r="N29" s="1"/>
    </row>
    <row r="30" spans="1:18" s="5" customFormat="1" ht="5.0999999999999996" customHeight="1" thickBot="1" x14ac:dyDescent="0.3">
      <c r="A30" s="69"/>
      <c r="B30" s="69"/>
      <c r="C30" s="70"/>
      <c r="D30" s="71"/>
      <c r="E30" s="67"/>
      <c r="F30" s="67"/>
      <c r="G30" s="67"/>
      <c r="H30" s="67"/>
      <c r="I30" s="67"/>
      <c r="J30" s="1"/>
      <c r="K30" s="1"/>
      <c r="L30" s="1"/>
      <c r="M30" s="1"/>
      <c r="N30" s="1"/>
    </row>
    <row r="31" spans="1:18" s="5" customFormat="1" ht="20.100000000000001" customHeight="1" x14ac:dyDescent="0.25">
      <c r="A31" s="183" t="s">
        <v>97</v>
      </c>
      <c r="B31" s="184"/>
      <c r="C31" s="184"/>
      <c r="D31" s="184"/>
      <c r="E31" s="184"/>
      <c r="F31" s="184"/>
      <c r="G31" s="184"/>
      <c r="H31" s="184"/>
      <c r="I31" s="185"/>
      <c r="J31" s="1"/>
      <c r="K31" s="1"/>
      <c r="L31" s="1"/>
      <c r="M31" s="1"/>
      <c r="N31" s="1"/>
    </row>
    <row r="32" spans="1:18" s="5" customFormat="1" ht="20.100000000000001" customHeight="1" x14ac:dyDescent="0.25">
      <c r="A32" s="233" t="s">
        <v>186</v>
      </c>
      <c r="B32" s="234"/>
      <c r="C32" s="234"/>
      <c r="D32" s="234"/>
      <c r="E32" s="234"/>
      <c r="F32" s="66" t="s">
        <v>131</v>
      </c>
      <c r="G32" s="235">
        <f>H60</f>
        <v>12.57465093549288</v>
      </c>
      <c r="H32" s="235"/>
      <c r="I32" s="236"/>
      <c r="J32" s="1"/>
      <c r="K32" s="1"/>
      <c r="L32" s="1"/>
      <c r="M32" s="1"/>
      <c r="N32" s="1"/>
    </row>
    <row r="33" spans="1:14" s="5" customFormat="1" ht="20.100000000000001" customHeight="1" thickBot="1" x14ac:dyDescent="0.3">
      <c r="A33" s="237" t="s">
        <v>132</v>
      </c>
      <c r="B33" s="238"/>
      <c r="C33" s="238"/>
      <c r="D33" s="238"/>
      <c r="E33" s="238"/>
      <c r="F33" s="95" t="s">
        <v>48</v>
      </c>
      <c r="G33" s="239">
        <f>I60</f>
        <v>0.16879882206260891</v>
      </c>
      <c r="H33" s="239"/>
      <c r="I33" s="240"/>
      <c r="J33" s="1"/>
      <c r="K33" s="1"/>
      <c r="L33" s="1"/>
      <c r="M33" s="1"/>
      <c r="N33" s="1"/>
    </row>
    <row r="34" spans="1:14" s="5" customFormat="1" ht="5.0999999999999996" customHeight="1" thickBot="1" x14ac:dyDescent="0.3">
      <c r="A34" s="24"/>
      <c r="B34" s="24"/>
      <c r="C34" s="24"/>
      <c r="D34" s="24"/>
      <c r="E34" s="23"/>
      <c r="F34" s="23"/>
      <c r="G34" s="23"/>
      <c r="H34" s="23"/>
      <c r="I34" s="23"/>
    </row>
    <row r="35" spans="1:14" s="5" customFormat="1" ht="24" customHeight="1" x14ac:dyDescent="0.25">
      <c r="A35" s="241" t="s">
        <v>190</v>
      </c>
      <c r="B35" s="242"/>
      <c r="C35" s="242"/>
      <c r="D35" s="242"/>
      <c r="E35" s="242"/>
      <c r="F35" s="242"/>
      <c r="G35" s="242"/>
      <c r="H35" s="242"/>
      <c r="I35" s="243"/>
    </row>
    <row r="36" spans="1:14" ht="54" customHeight="1" x14ac:dyDescent="0.2">
      <c r="A36" s="82" t="s">
        <v>140</v>
      </c>
      <c r="B36" s="231" t="s">
        <v>141</v>
      </c>
      <c r="C36" s="232"/>
      <c r="D36" s="83" t="s">
        <v>82</v>
      </c>
      <c r="E36" s="84" t="s">
        <v>142</v>
      </c>
      <c r="F36" s="84" t="s">
        <v>143</v>
      </c>
      <c r="G36" s="84" t="s">
        <v>144</v>
      </c>
      <c r="H36" s="84" t="s">
        <v>145</v>
      </c>
      <c r="I36" s="85" t="s">
        <v>146</v>
      </c>
    </row>
    <row r="37" spans="1:14" s="6" customFormat="1" ht="19.5" customHeight="1" x14ac:dyDescent="0.35">
      <c r="A37" s="86"/>
      <c r="B37" s="87" t="s">
        <v>147</v>
      </c>
      <c r="C37" s="84"/>
      <c r="D37" s="88" t="s">
        <v>148</v>
      </c>
      <c r="E37" s="89" t="s">
        <v>149</v>
      </c>
      <c r="F37" s="87" t="s">
        <v>150</v>
      </c>
      <c r="G37" s="87" t="s">
        <v>151</v>
      </c>
      <c r="H37" s="87" t="s">
        <v>152</v>
      </c>
      <c r="I37" s="90" t="s">
        <v>153</v>
      </c>
    </row>
    <row r="38" spans="1:14" s="5" customFormat="1" ht="19.5" customHeight="1" x14ac:dyDescent="0.25">
      <c r="A38" s="86" t="s">
        <v>0</v>
      </c>
      <c r="B38" s="84" t="s">
        <v>3</v>
      </c>
      <c r="C38" s="84" t="s">
        <v>10</v>
      </c>
      <c r="D38" s="84" t="s">
        <v>4</v>
      </c>
      <c r="E38" s="84" t="s">
        <v>1</v>
      </c>
      <c r="F38" s="84" t="s">
        <v>154</v>
      </c>
      <c r="G38" s="84" t="s">
        <v>154</v>
      </c>
      <c r="H38" s="84" t="s">
        <v>154</v>
      </c>
      <c r="I38" s="91" t="s">
        <v>48</v>
      </c>
    </row>
    <row r="39" spans="1:14" ht="18.75" customHeight="1" x14ac:dyDescent="0.2">
      <c r="A39" s="73">
        <v>5</v>
      </c>
      <c r="B39" s="74">
        <f t="shared" ref="B39:B59" si="0">$G$27/(A39/60+$G$28)</f>
        <v>78.859336746049408</v>
      </c>
      <c r="C39" s="74">
        <f>B39/0.36</f>
        <v>219.05371318347059</v>
      </c>
      <c r="D39" s="75">
        <f>B39/60*A39</f>
        <v>6.5716113955041173</v>
      </c>
      <c r="E39" s="75">
        <f t="shared" ref="E39:E59" si="1">C39*($G$18+$G$19)/10000</f>
        <v>23.876854736998293</v>
      </c>
      <c r="F39" s="75">
        <f t="shared" ref="F39:F59" si="2">0.001*E39*A39*60</f>
        <v>7.1630564210994887</v>
      </c>
      <c r="G39" s="75">
        <f t="shared" ref="G39:G59" si="3">0.001*A39*60*$G$23</f>
        <v>0.89999999999999991</v>
      </c>
      <c r="H39" s="75">
        <f t="shared" ref="H39:H59" si="4">F39-G39</f>
        <v>6.2630564210994883</v>
      </c>
      <c r="I39" s="76">
        <f t="shared" ref="I39:I59" si="5">3*H39/($G$19+($G$19*$G$20)^0.5+$G$20)</f>
        <v>8.4073629702852232E-2</v>
      </c>
      <c r="J39" s="7"/>
      <c r="K39" s="7"/>
      <c r="L39" s="7"/>
      <c r="M39" s="7"/>
      <c r="N39" s="7"/>
    </row>
    <row r="40" spans="1:14" ht="19.5" customHeight="1" x14ac:dyDescent="0.2">
      <c r="A40" s="73">
        <v>10</v>
      </c>
      <c r="B40" s="74">
        <f t="shared" si="0"/>
        <v>61.695107086888378</v>
      </c>
      <c r="C40" s="74">
        <f t="shared" ref="C40:C59" si="6">B40/0.36</f>
        <v>171.37529746357885</v>
      </c>
      <c r="D40" s="75">
        <f t="shared" ref="D40:D58" si="7">B40/60*A40</f>
        <v>10.282517847814729</v>
      </c>
      <c r="E40" s="75">
        <f t="shared" si="1"/>
        <v>18.679907423530093</v>
      </c>
      <c r="F40" s="75">
        <f t="shared" si="2"/>
        <v>11.207944454118056</v>
      </c>
      <c r="G40" s="75">
        <f t="shared" si="3"/>
        <v>1.7999999999999998</v>
      </c>
      <c r="H40" s="75">
        <f t="shared" si="4"/>
        <v>9.4079444541180557</v>
      </c>
      <c r="I40" s="76">
        <f t="shared" si="5"/>
        <v>0.12628978331344323</v>
      </c>
      <c r="J40" s="7"/>
      <c r="K40" s="7"/>
      <c r="L40" s="7"/>
      <c r="M40" s="7"/>
      <c r="N40" s="7"/>
    </row>
    <row r="41" spans="1:14" ht="19.5" customHeight="1" x14ac:dyDescent="0.2">
      <c r="A41" s="73">
        <v>15</v>
      </c>
      <c r="B41" s="74">
        <f t="shared" si="0"/>
        <v>50.667095667095666</v>
      </c>
      <c r="C41" s="74">
        <f t="shared" si="6"/>
        <v>140.74193240859907</v>
      </c>
      <c r="D41" s="75">
        <f t="shared" si="7"/>
        <v>12.666773916773916</v>
      </c>
      <c r="E41" s="75">
        <f t="shared" si="1"/>
        <v>15.340870632537298</v>
      </c>
      <c r="F41" s="75">
        <f t="shared" si="2"/>
        <v>13.806783569283567</v>
      </c>
      <c r="G41" s="75">
        <f t="shared" si="3"/>
        <v>2.6999999999999997</v>
      </c>
      <c r="H41" s="75">
        <f t="shared" si="4"/>
        <v>11.106783569283568</v>
      </c>
      <c r="I41" s="76">
        <f t="shared" si="5"/>
        <v>0.14909455483234213</v>
      </c>
      <c r="J41" s="7"/>
      <c r="K41" s="7"/>
      <c r="L41" s="7"/>
      <c r="M41" s="7"/>
      <c r="N41" s="7"/>
    </row>
    <row r="42" spans="1:14" ht="19.5" customHeight="1" x14ac:dyDescent="0.2">
      <c r="A42" s="73">
        <v>20</v>
      </c>
      <c r="B42" s="74">
        <f t="shared" si="0"/>
        <v>42.983743782603419</v>
      </c>
      <c r="C42" s="74">
        <f t="shared" si="6"/>
        <v>119.3992882850095</v>
      </c>
      <c r="D42" s="75">
        <f t="shared" si="7"/>
        <v>14.32791459420114</v>
      </c>
      <c r="E42" s="75">
        <f t="shared" si="1"/>
        <v>13.014522423066035</v>
      </c>
      <c r="F42" s="75">
        <f t="shared" si="2"/>
        <v>15.617426907679242</v>
      </c>
      <c r="G42" s="75">
        <f t="shared" si="3"/>
        <v>3.5999999999999996</v>
      </c>
      <c r="H42" s="75">
        <f t="shared" si="4"/>
        <v>12.017426907679242</v>
      </c>
      <c r="I42" s="76">
        <f t="shared" si="5"/>
        <v>0.161318792596786</v>
      </c>
      <c r="J42" s="7"/>
      <c r="K42" s="7"/>
      <c r="L42" s="7"/>
      <c r="M42" s="7"/>
      <c r="N42" s="7"/>
    </row>
    <row r="43" spans="1:14" ht="19.5" customHeight="1" x14ac:dyDescent="0.2">
      <c r="A43" s="73">
        <v>25</v>
      </c>
      <c r="B43" s="74">
        <f t="shared" si="0"/>
        <v>37.323817549773516</v>
      </c>
      <c r="C43" s="74">
        <f t="shared" si="6"/>
        <v>103.6772709715931</v>
      </c>
      <c r="D43" s="75">
        <f t="shared" si="7"/>
        <v>15.551590645738964</v>
      </c>
      <c r="E43" s="75">
        <f t="shared" si="1"/>
        <v>11.300822535903649</v>
      </c>
      <c r="F43" s="75">
        <f t="shared" si="2"/>
        <v>16.95123380385547</v>
      </c>
      <c r="G43" s="75">
        <f t="shared" si="3"/>
        <v>4.5</v>
      </c>
      <c r="H43" s="75">
        <f t="shared" si="4"/>
        <v>12.45123380385547</v>
      </c>
      <c r="I43" s="76">
        <f t="shared" si="5"/>
        <v>0.1671421027986221</v>
      </c>
      <c r="J43" s="7"/>
      <c r="K43" s="7"/>
      <c r="L43" s="7"/>
      <c r="M43" s="7"/>
      <c r="N43" s="7"/>
    </row>
    <row r="44" spans="1:14" ht="19.5" customHeight="1" x14ac:dyDescent="0.2">
      <c r="A44" s="73">
        <v>30</v>
      </c>
      <c r="B44" s="74">
        <f t="shared" si="0"/>
        <v>32.98101089081262</v>
      </c>
      <c r="C44" s="74">
        <f t="shared" si="6"/>
        <v>91.61391914114617</v>
      </c>
      <c r="D44" s="75">
        <f t="shared" si="7"/>
        <v>16.49050544540631</v>
      </c>
      <c r="E44" s="75">
        <f t="shared" si="1"/>
        <v>9.9859171863849312</v>
      </c>
      <c r="F44" s="75">
        <f t="shared" si="2"/>
        <v>17.974650935492878</v>
      </c>
      <c r="G44" s="75">
        <f t="shared" si="3"/>
        <v>5.3999999999999995</v>
      </c>
      <c r="H44" s="75">
        <f t="shared" si="4"/>
        <v>12.57465093549288</v>
      </c>
      <c r="I44" s="76">
        <f t="shared" si="5"/>
        <v>0.16879882206260891</v>
      </c>
      <c r="J44" s="7"/>
      <c r="K44" s="7"/>
      <c r="L44" s="7"/>
      <c r="M44" s="7"/>
      <c r="N44" s="7"/>
    </row>
    <row r="45" spans="1:14" ht="19.5" customHeight="1" x14ac:dyDescent="0.2">
      <c r="A45" s="73">
        <v>35</v>
      </c>
      <c r="B45" s="74">
        <f t="shared" si="0"/>
        <v>29.543483698824311</v>
      </c>
      <c r="C45" s="74">
        <f t="shared" si="6"/>
        <v>82.065232496734197</v>
      </c>
      <c r="D45" s="75">
        <f t="shared" si="7"/>
        <v>17.233698824314182</v>
      </c>
      <c r="E45" s="75">
        <f t="shared" si="1"/>
        <v>8.9451103421440283</v>
      </c>
      <c r="F45" s="75">
        <f t="shared" si="2"/>
        <v>18.784731718502464</v>
      </c>
      <c r="G45" s="75">
        <f t="shared" si="3"/>
        <v>6.3000000000000007</v>
      </c>
      <c r="H45" s="75">
        <f t="shared" si="4"/>
        <v>12.484731718502463</v>
      </c>
      <c r="I45" s="76">
        <f t="shared" si="5"/>
        <v>0.16759177003495124</v>
      </c>
      <c r="J45" s="7"/>
      <c r="K45" s="7"/>
      <c r="L45" s="7"/>
      <c r="M45" s="7"/>
      <c r="N45" s="7"/>
    </row>
    <row r="46" spans="1:14" ht="19.5" customHeight="1" x14ac:dyDescent="0.2">
      <c r="A46" s="73">
        <v>40</v>
      </c>
      <c r="B46" s="74">
        <f t="shared" si="0"/>
        <v>26.754889375519141</v>
      </c>
      <c r="C46" s="74">
        <f t="shared" si="6"/>
        <v>74.319137154219845</v>
      </c>
      <c r="D46" s="75">
        <f t="shared" si="7"/>
        <v>17.836592917012762</v>
      </c>
      <c r="E46" s="75">
        <f t="shared" si="1"/>
        <v>8.1007859498099624</v>
      </c>
      <c r="F46" s="75">
        <f t="shared" si="2"/>
        <v>19.441886279543912</v>
      </c>
      <c r="G46" s="75">
        <f t="shared" si="3"/>
        <v>7.1999999999999993</v>
      </c>
      <c r="H46" s="75">
        <f t="shared" si="4"/>
        <v>12.241886279543913</v>
      </c>
      <c r="I46" s="76">
        <f t="shared" si="5"/>
        <v>0.16433187644030856</v>
      </c>
      <c r="J46" s="7"/>
      <c r="K46" s="7"/>
      <c r="L46" s="7"/>
      <c r="M46" s="7"/>
      <c r="N46" s="7"/>
    </row>
    <row r="47" spans="1:14" ht="19.5" customHeight="1" x14ac:dyDescent="0.2">
      <c r="A47" s="73">
        <v>45</v>
      </c>
      <c r="B47" s="74">
        <f t="shared" si="0"/>
        <v>24.447319395570275</v>
      </c>
      <c r="C47" s="74">
        <f t="shared" si="6"/>
        <v>67.909220543250768</v>
      </c>
      <c r="D47" s="75">
        <f t="shared" si="7"/>
        <v>18.335489546677707</v>
      </c>
      <c r="E47" s="75">
        <f t="shared" si="1"/>
        <v>7.4021050392143337</v>
      </c>
      <c r="F47" s="75">
        <f>0.001*E47*A47*60</f>
        <v>19.985683605878702</v>
      </c>
      <c r="G47" s="75">
        <f t="shared" si="3"/>
        <v>8.1</v>
      </c>
      <c r="H47" s="75">
        <f t="shared" si="4"/>
        <v>11.885683605878702</v>
      </c>
      <c r="I47" s="76">
        <f t="shared" si="5"/>
        <v>0.15955030500435499</v>
      </c>
      <c r="J47" s="7"/>
      <c r="K47" s="7"/>
      <c r="L47" s="7"/>
      <c r="M47" s="7"/>
      <c r="N47" s="7"/>
    </row>
    <row r="48" spans="1:14" ht="19.5" customHeight="1" x14ac:dyDescent="0.2">
      <c r="A48" s="73">
        <v>50</v>
      </c>
      <c r="B48" s="74">
        <f t="shared" si="0"/>
        <v>22.506193228736578</v>
      </c>
      <c r="C48" s="74">
        <f t="shared" si="6"/>
        <v>62.517203413157162</v>
      </c>
      <c r="D48" s="75">
        <f t="shared" si="7"/>
        <v>18.755161023947149</v>
      </c>
      <c r="E48" s="75">
        <f t="shared" si="1"/>
        <v>6.8143751720341301</v>
      </c>
      <c r="F48" s="75">
        <f t="shared" si="2"/>
        <v>20.443125516102391</v>
      </c>
      <c r="G48" s="75">
        <f t="shared" si="3"/>
        <v>9</v>
      </c>
      <c r="H48" s="75">
        <f t="shared" si="4"/>
        <v>11.443125516102391</v>
      </c>
      <c r="I48" s="76">
        <f t="shared" si="5"/>
        <v>0.15360952107072992</v>
      </c>
    </row>
    <row r="49" spans="1:14" ht="19.5" customHeight="1" x14ac:dyDescent="0.2">
      <c r="A49" s="73">
        <v>55</v>
      </c>
      <c r="B49" s="74">
        <f t="shared" si="0"/>
        <v>20.850644382981226</v>
      </c>
      <c r="C49" s="74">
        <f t="shared" si="6"/>
        <v>57.918456619392295</v>
      </c>
      <c r="D49" s="75">
        <f t="shared" si="7"/>
        <v>19.113090684399456</v>
      </c>
      <c r="E49" s="75">
        <f t="shared" si="1"/>
        <v>6.3131117715137606</v>
      </c>
      <c r="F49" s="75">
        <f>0.001*E49*A49*60</f>
        <v>20.833268845995409</v>
      </c>
      <c r="G49" s="75">
        <f t="shared" si="3"/>
        <v>9.8999999999999986</v>
      </c>
      <c r="H49" s="75">
        <f t="shared" si="4"/>
        <v>10.933268845995411</v>
      </c>
      <c r="I49" s="76">
        <f t="shared" si="5"/>
        <v>0.14676533861379168</v>
      </c>
      <c r="J49" s="7"/>
      <c r="K49" s="7"/>
      <c r="L49" s="7"/>
      <c r="M49" s="7"/>
      <c r="N49" s="7"/>
    </row>
    <row r="50" spans="1:14" ht="19.5" customHeight="1" x14ac:dyDescent="0.2">
      <c r="A50" s="73">
        <v>60</v>
      </c>
      <c r="B50" s="74">
        <f t="shared" si="0"/>
        <v>19.421970070712053</v>
      </c>
      <c r="C50" s="74">
        <f t="shared" si="6"/>
        <v>53.949916863089037</v>
      </c>
      <c r="D50" s="75">
        <f t="shared" si="7"/>
        <v>19.421970070712053</v>
      </c>
      <c r="E50" s="75">
        <f t="shared" si="1"/>
        <v>5.8805409380767051</v>
      </c>
      <c r="F50" s="75">
        <f t="shared" si="2"/>
        <v>21.169947377076138</v>
      </c>
      <c r="G50" s="75">
        <f t="shared" si="3"/>
        <v>10.799999999999999</v>
      </c>
      <c r="H50" s="75">
        <f t="shared" si="4"/>
        <v>10.369947377076139</v>
      </c>
      <c r="I50" s="76">
        <f t="shared" si="5"/>
        <v>0.13920345869490194</v>
      </c>
      <c r="J50" s="7"/>
      <c r="K50" s="7"/>
      <c r="L50" s="7"/>
      <c r="M50" s="7"/>
      <c r="N50" s="7"/>
    </row>
    <row r="51" spans="1:14" ht="19.5" customHeight="1" x14ac:dyDescent="0.2">
      <c r="A51" s="73">
        <v>70</v>
      </c>
      <c r="B51" s="74">
        <f t="shared" si="0"/>
        <v>17.081184013884201</v>
      </c>
      <c r="C51" s="74">
        <f t="shared" si="6"/>
        <v>47.447733371900561</v>
      </c>
      <c r="D51" s="75">
        <f t="shared" si="7"/>
        <v>19.928048016198233</v>
      </c>
      <c r="E51" s="75">
        <f t="shared" si="1"/>
        <v>5.1718029375371612</v>
      </c>
      <c r="F51" s="75">
        <f t="shared" si="2"/>
        <v>21.721572337656077</v>
      </c>
      <c r="G51" s="75">
        <f t="shared" si="3"/>
        <v>12.600000000000001</v>
      </c>
      <c r="H51" s="75">
        <f t="shared" si="4"/>
        <v>9.121572337656076</v>
      </c>
      <c r="I51" s="76">
        <f t="shared" si="5"/>
        <v>0.12244559899545814</v>
      </c>
      <c r="J51" s="7"/>
      <c r="K51" s="7"/>
      <c r="L51" s="7"/>
      <c r="M51" s="7"/>
      <c r="N51" s="7"/>
    </row>
    <row r="52" spans="1:14" ht="19.5" customHeight="1" x14ac:dyDescent="0.2">
      <c r="A52" s="73">
        <v>80</v>
      </c>
      <c r="B52" s="74">
        <f t="shared" si="0"/>
        <v>15.243944413371768</v>
      </c>
      <c r="C52" s="74">
        <f>B52/0.36</f>
        <v>42.3442900371438</v>
      </c>
      <c r="D52" s="75">
        <f t="shared" si="7"/>
        <v>20.325259217829025</v>
      </c>
      <c r="E52" s="75">
        <f t="shared" si="1"/>
        <v>4.6155276140486743</v>
      </c>
      <c r="F52" s="75">
        <f t="shared" si="2"/>
        <v>22.154532547433636</v>
      </c>
      <c r="G52" s="75">
        <f t="shared" si="3"/>
        <v>14.399999999999999</v>
      </c>
      <c r="H52" s="75">
        <f t="shared" si="4"/>
        <v>7.7545325474336373</v>
      </c>
      <c r="I52" s="76">
        <f t="shared" si="5"/>
        <v>0.10409481474816412</v>
      </c>
      <c r="J52" s="7"/>
      <c r="K52" s="7"/>
      <c r="L52" s="7"/>
      <c r="M52" s="7"/>
      <c r="N52" s="7"/>
    </row>
    <row r="53" spans="1:14" ht="19.5" customHeight="1" x14ac:dyDescent="0.2">
      <c r="A53" s="73">
        <v>90</v>
      </c>
      <c r="B53" s="74">
        <f t="shared" si="0"/>
        <v>13.763547372101153</v>
      </c>
      <c r="C53" s="74">
        <f t="shared" si="6"/>
        <v>38.232076033614312</v>
      </c>
      <c r="D53" s="75">
        <f t="shared" si="7"/>
        <v>20.64532105815173</v>
      </c>
      <c r="E53" s="75">
        <f t="shared" si="1"/>
        <v>4.1672962876639597</v>
      </c>
      <c r="F53" s="75">
        <f t="shared" si="2"/>
        <v>22.503399953385379</v>
      </c>
      <c r="G53" s="75">
        <f t="shared" si="3"/>
        <v>16.2</v>
      </c>
      <c r="H53" s="75">
        <f t="shared" si="4"/>
        <v>6.3033999533853802</v>
      </c>
      <c r="I53" s="76">
        <f t="shared" si="5"/>
        <v>8.4615190718154987E-2</v>
      </c>
      <c r="J53" s="7"/>
      <c r="K53" s="7"/>
      <c r="L53" s="7"/>
      <c r="M53" s="7"/>
      <c r="N53" s="7"/>
    </row>
    <row r="54" spans="1:14" ht="19.5" customHeight="1" x14ac:dyDescent="0.2">
      <c r="A54" s="73">
        <v>120</v>
      </c>
      <c r="B54" s="74">
        <f t="shared" si="0"/>
        <v>10.658334085371354</v>
      </c>
      <c r="C54" s="74">
        <f t="shared" si="6"/>
        <v>29.606483570475987</v>
      </c>
      <c r="D54" s="75">
        <f t="shared" si="7"/>
        <v>21.316668170742709</v>
      </c>
      <c r="E54" s="75">
        <f t="shared" si="1"/>
        <v>3.2271067091818826</v>
      </c>
      <c r="F54" s="75">
        <f t="shared" si="2"/>
        <v>23.235168306109554</v>
      </c>
      <c r="G54" s="75">
        <f t="shared" si="3"/>
        <v>21.599999999999998</v>
      </c>
      <c r="H54" s="75">
        <f t="shared" si="4"/>
        <v>1.6351683061095557</v>
      </c>
      <c r="I54" s="76">
        <f t="shared" si="5"/>
        <v>2.1950071247411988E-2</v>
      </c>
      <c r="J54" s="7"/>
      <c r="K54" s="7"/>
      <c r="L54" s="7"/>
      <c r="M54" s="7"/>
      <c r="N54" s="7"/>
    </row>
    <row r="55" spans="1:14" ht="19.5" customHeight="1" x14ac:dyDescent="0.2">
      <c r="A55" s="73">
        <v>180</v>
      </c>
      <c r="B55" s="74">
        <f t="shared" si="0"/>
        <v>7.3443815683104274</v>
      </c>
      <c r="C55" s="74">
        <f t="shared" si="6"/>
        <v>20.401059911973409</v>
      </c>
      <c r="D55" s="75">
        <f t="shared" si="7"/>
        <v>22.033144704931281</v>
      </c>
      <c r="E55" s="75">
        <f t="shared" si="1"/>
        <v>2.2237155304051015</v>
      </c>
      <c r="F55" s="75">
        <f t="shared" si="2"/>
        <v>24.016127728375096</v>
      </c>
      <c r="G55" s="75">
        <f t="shared" si="3"/>
        <v>32.4</v>
      </c>
      <c r="H55" s="75">
        <f t="shared" si="4"/>
        <v>-8.3838722716249023</v>
      </c>
      <c r="I55" s="76">
        <f t="shared" si="5"/>
        <v>-0.11254290644197373</v>
      </c>
      <c r="J55" s="7"/>
      <c r="K55" s="7"/>
      <c r="L55" s="7"/>
      <c r="M55" s="7"/>
      <c r="N55" s="7"/>
    </row>
    <row r="56" spans="1:14" ht="19.5" customHeight="1" x14ac:dyDescent="0.2">
      <c r="A56" s="73">
        <v>240</v>
      </c>
      <c r="B56" s="74">
        <f t="shared" si="0"/>
        <v>5.6024382145059537</v>
      </c>
      <c r="C56" s="74">
        <f t="shared" si="6"/>
        <v>15.562328373627651</v>
      </c>
      <c r="D56" s="75">
        <f t="shared" si="7"/>
        <v>22.409752858023815</v>
      </c>
      <c r="E56" s="75">
        <f t="shared" si="1"/>
        <v>1.6962937927254138</v>
      </c>
      <c r="F56" s="75">
        <f t="shared" si="2"/>
        <v>24.426630615245958</v>
      </c>
      <c r="G56" s="75">
        <f t="shared" si="3"/>
        <v>43.199999999999996</v>
      </c>
      <c r="H56" s="75">
        <f t="shared" si="4"/>
        <v>-18.773369384754037</v>
      </c>
      <c r="I56" s="76">
        <f t="shared" si="5"/>
        <v>-0.25200879567544965</v>
      </c>
      <c r="J56" s="7"/>
      <c r="K56" s="7"/>
      <c r="L56" s="7"/>
      <c r="M56" s="7"/>
      <c r="N56" s="7"/>
    </row>
    <row r="57" spans="1:14" ht="19.5" customHeight="1" x14ac:dyDescent="0.2">
      <c r="A57" s="73">
        <v>300</v>
      </c>
      <c r="B57" s="74">
        <f t="shared" si="0"/>
        <v>4.5283923162455428</v>
      </c>
      <c r="C57" s="74">
        <f t="shared" si="6"/>
        <v>12.578867545126508</v>
      </c>
      <c r="D57" s="75">
        <f t="shared" si="7"/>
        <v>22.641961581227712</v>
      </c>
      <c r="E57" s="75">
        <f t="shared" si="1"/>
        <v>1.3710965624187894</v>
      </c>
      <c r="F57" s="75">
        <f t="shared" si="2"/>
        <v>24.679738123538211</v>
      </c>
      <c r="G57" s="75">
        <f t="shared" si="3"/>
        <v>54</v>
      </c>
      <c r="H57" s="75">
        <f t="shared" si="4"/>
        <v>-29.320261876461789</v>
      </c>
      <c r="I57" s="76">
        <f t="shared" si="5"/>
        <v>-0.39358751926420599</v>
      </c>
      <c r="J57" s="7"/>
      <c r="K57" s="7"/>
      <c r="L57" s="7"/>
      <c r="M57" s="7"/>
      <c r="N57" s="7"/>
    </row>
    <row r="58" spans="1:14" ht="19.5" customHeight="1" x14ac:dyDescent="0.2">
      <c r="A58" s="73">
        <v>360</v>
      </c>
      <c r="B58" s="74">
        <f t="shared" si="0"/>
        <v>3.7999099128084683</v>
      </c>
      <c r="C58" s="74">
        <f t="shared" si="6"/>
        <v>10.555305313356858</v>
      </c>
      <c r="D58" s="75">
        <f t="shared" si="7"/>
        <v>22.799459476850814</v>
      </c>
      <c r="E58" s="75">
        <f t="shared" si="1"/>
        <v>1.1505282791558975</v>
      </c>
      <c r="F58" s="75">
        <f t="shared" si="2"/>
        <v>24.851410829767385</v>
      </c>
      <c r="G58" s="75">
        <f t="shared" si="3"/>
        <v>64.8</v>
      </c>
      <c r="H58" s="75">
        <f t="shared" si="4"/>
        <v>-39.948589170232609</v>
      </c>
      <c r="I58" s="76">
        <f t="shared" si="5"/>
        <v>-0.53625940231589009</v>
      </c>
      <c r="J58" s="7"/>
      <c r="K58" s="7"/>
      <c r="L58" s="7"/>
      <c r="M58" s="7"/>
      <c r="N58" s="7"/>
    </row>
    <row r="59" spans="1:14" ht="19.5" customHeight="1" x14ac:dyDescent="0.2">
      <c r="A59" s="73">
        <v>420</v>
      </c>
      <c r="B59" s="74">
        <f t="shared" si="0"/>
        <v>3.2733294531748012</v>
      </c>
      <c r="C59" s="74">
        <f t="shared" si="6"/>
        <v>9.0925818143744479</v>
      </c>
      <c r="D59" s="75">
        <f>B59/60*A59</f>
        <v>22.913306172223606</v>
      </c>
      <c r="E59" s="75">
        <f t="shared" si="1"/>
        <v>0.99109141776681486</v>
      </c>
      <c r="F59" s="75">
        <f t="shared" si="2"/>
        <v>24.975503727723734</v>
      </c>
      <c r="G59" s="75">
        <f t="shared" si="3"/>
        <v>75.599999999999994</v>
      </c>
      <c r="H59" s="75">
        <f t="shared" si="4"/>
        <v>-50.624496272276261</v>
      </c>
      <c r="I59" s="76">
        <f t="shared" si="5"/>
        <v>-0.6795699842572388</v>
      </c>
      <c r="J59" s="7"/>
      <c r="K59" s="7"/>
      <c r="L59" s="7"/>
      <c r="M59" s="7"/>
      <c r="N59" s="7"/>
    </row>
    <row r="60" spans="1:14" ht="17.25" thickBot="1" x14ac:dyDescent="0.25">
      <c r="A60" s="77"/>
      <c r="B60" s="78"/>
      <c r="C60" s="78"/>
      <c r="D60" s="78"/>
      <c r="E60" s="78"/>
      <c r="F60" s="78"/>
      <c r="G60" s="81" t="s">
        <v>2</v>
      </c>
      <c r="H60" s="79">
        <f>MAX(H39:H59)</f>
        <v>12.57465093549288</v>
      </c>
      <c r="I60" s="80">
        <f>MAX(I39:I59)</f>
        <v>0.16879882206260891</v>
      </c>
    </row>
    <row r="61" spans="1:14" ht="19.5" customHeight="1" x14ac:dyDescent="0.2"/>
    <row r="62" spans="1:14" ht="19.5" hidden="1" customHeight="1" x14ac:dyDescent="0.2">
      <c r="A62" s="1" t="s">
        <v>61</v>
      </c>
    </row>
    <row r="63" spans="1:14" ht="19.5" hidden="1" customHeight="1" x14ac:dyDescent="0.2">
      <c r="A63" s="8" t="s">
        <v>86</v>
      </c>
    </row>
    <row r="64" spans="1:14" ht="19.5" customHeight="1" x14ac:dyDescent="0.2"/>
    <row r="65" spans="1:14" ht="19.5" customHeight="1" x14ac:dyDescent="0.2"/>
    <row r="66" spans="1:14" ht="19.5" customHeight="1" x14ac:dyDescent="0.2"/>
    <row r="67" spans="1:14" ht="19.5" customHeight="1" x14ac:dyDescent="0.2"/>
    <row r="68" spans="1:14" ht="19.5" customHeight="1" x14ac:dyDescent="0.2"/>
    <row r="69" spans="1:14" ht="19.5" customHeight="1" x14ac:dyDescent="0.2"/>
    <row r="70" spans="1:14" ht="19.5" customHeight="1" x14ac:dyDescent="0.2"/>
    <row r="71" spans="1:14" ht="19.5" customHeight="1" x14ac:dyDescent="0.2"/>
    <row r="72" spans="1:14" s="1" customFormat="1" ht="19.5" customHeight="1" x14ac:dyDescent="0.2">
      <c r="A72" s="4"/>
      <c r="B72" s="9"/>
      <c r="C72" s="9"/>
      <c r="G72" s="2"/>
      <c r="H72" s="2"/>
      <c r="I72" s="2"/>
      <c r="J72" s="4"/>
      <c r="K72" s="4"/>
      <c r="L72" s="4"/>
      <c r="M72" s="4"/>
      <c r="N72" s="4"/>
    </row>
    <row r="73" spans="1:14" s="1" customFormat="1" ht="19.5" customHeight="1" x14ac:dyDescent="0.2">
      <c r="A73" s="4"/>
      <c r="G73" s="2"/>
      <c r="H73" s="2"/>
      <c r="I73" s="2"/>
      <c r="J73" s="4"/>
      <c r="K73" s="4"/>
      <c r="L73" s="4"/>
      <c r="M73" s="4"/>
      <c r="N73" s="4"/>
    </row>
    <row r="74" spans="1:14" s="1" customFormat="1" ht="19.5" customHeight="1" x14ac:dyDescent="0.2">
      <c r="A74" s="4"/>
      <c r="G74" s="2"/>
      <c r="H74" s="2"/>
      <c r="I74" s="2"/>
      <c r="J74" s="4"/>
      <c r="K74" s="4"/>
      <c r="L74" s="4"/>
      <c r="M74" s="4"/>
      <c r="N74" s="4"/>
    </row>
    <row r="75" spans="1:14" s="1" customFormat="1" ht="19.5" customHeight="1" x14ac:dyDescent="0.2">
      <c r="G75" s="2"/>
      <c r="H75" s="2"/>
      <c r="I75" s="2"/>
      <c r="J75" s="4"/>
      <c r="K75" s="4"/>
      <c r="L75" s="4"/>
      <c r="M75" s="4"/>
      <c r="N75" s="4"/>
    </row>
    <row r="76" spans="1:14" s="1" customFormat="1" ht="19.5" customHeight="1" x14ac:dyDescent="0.2">
      <c r="G76" s="2"/>
      <c r="H76" s="2"/>
      <c r="I76" s="2"/>
      <c r="J76" s="4"/>
      <c r="K76" s="4"/>
      <c r="L76" s="4"/>
      <c r="M76" s="4"/>
      <c r="N76" s="4"/>
    </row>
    <row r="77" spans="1:14" s="1" customFormat="1" ht="19.5" customHeight="1" x14ac:dyDescent="0.2">
      <c r="G77" s="2"/>
      <c r="H77" s="2"/>
      <c r="I77" s="2"/>
      <c r="J77" s="4"/>
      <c r="K77" s="4"/>
      <c r="L77" s="4"/>
      <c r="M77" s="4"/>
      <c r="N77" s="4"/>
    </row>
    <row r="78" spans="1:14" s="1" customFormat="1" ht="19.5" customHeight="1" x14ac:dyDescent="0.2">
      <c r="G78" s="2"/>
      <c r="H78" s="2"/>
      <c r="I78" s="2"/>
      <c r="J78" s="4"/>
      <c r="K78" s="4"/>
      <c r="L78" s="4"/>
      <c r="M78" s="4"/>
      <c r="N78" s="4"/>
    </row>
    <row r="79" spans="1:14" s="1" customFormat="1" ht="19.5" customHeight="1" x14ac:dyDescent="0.2">
      <c r="G79" s="2"/>
      <c r="H79" s="2"/>
      <c r="I79" s="2"/>
      <c r="J79" s="4"/>
      <c r="K79" s="4"/>
      <c r="L79" s="4"/>
      <c r="M79" s="4"/>
      <c r="N79" s="4"/>
    </row>
    <row r="80" spans="1:14" s="1" customFormat="1" ht="19.5" customHeight="1" x14ac:dyDescent="0.2">
      <c r="G80" s="2"/>
      <c r="H80" s="2"/>
      <c r="I80" s="2"/>
      <c r="J80" s="4"/>
      <c r="K80" s="4"/>
      <c r="L80" s="4"/>
      <c r="M80" s="4"/>
      <c r="N80" s="4"/>
    </row>
  </sheetData>
  <sheetProtection algorithmName="SHA-512" hashValue="e4J4ZuAix2kFsyl/U8rufsahRF6wfUC4uO3Rg3YlUqmi1OnRZVZlWX7IK1jPMOo9uK3nVwG3HcH7tZA9quZGQg==" saltValue="9qTrDdFW9DR2XUIBBepavw==" spinCount="100000" sheet="1" objects="1" scenarios="1"/>
  <mergeCells count="53">
    <mergeCell ref="A15:E15"/>
    <mergeCell ref="G15:I15"/>
    <mergeCell ref="A7:J7"/>
    <mergeCell ref="K5:R5"/>
    <mergeCell ref="K9:R9"/>
    <mergeCell ref="K10:R10"/>
    <mergeCell ref="K11:R11"/>
    <mergeCell ref="K12:R12"/>
    <mergeCell ref="A5:I5"/>
    <mergeCell ref="A9:I9"/>
    <mergeCell ref="A10:F10"/>
    <mergeCell ref="A11:F11"/>
    <mergeCell ref="A12:F12"/>
    <mergeCell ref="G10:I10"/>
    <mergeCell ref="G11:I11"/>
    <mergeCell ref="G12:I12"/>
    <mergeCell ref="A1:I1"/>
    <mergeCell ref="A2:I2"/>
    <mergeCell ref="A3:I3"/>
    <mergeCell ref="A14:I14"/>
    <mergeCell ref="A35:I35"/>
    <mergeCell ref="A23:E23"/>
    <mergeCell ref="G23:I23"/>
    <mergeCell ref="A25:I25"/>
    <mergeCell ref="A26:E26"/>
    <mergeCell ref="G26:I26"/>
    <mergeCell ref="A20:E20"/>
    <mergeCell ref="G20:I20"/>
    <mergeCell ref="A19:E19"/>
    <mergeCell ref="G19:I19"/>
    <mergeCell ref="A21:E21"/>
    <mergeCell ref="G21:I21"/>
    <mergeCell ref="B36:C36"/>
    <mergeCell ref="A32:E32"/>
    <mergeCell ref="G32:I32"/>
    <mergeCell ref="A33:E33"/>
    <mergeCell ref="G33:I33"/>
    <mergeCell ref="K22:R22"/>
    <mergeCell ref="K26:R26"/>
    <mergeCell ref="A22:E22"/>
    <mergeCell ref="G22:I22"/>
    <mergeCell ref="A31:I31"/>
    <mergeCell ref="A27:E27"/>
    <mergeCell ref="G27:I27"/>
    <mergeCell ref="A28:E28"/>
    <mergeCell ref="G28:I28"/>
    <mergeCell ref="A29:I29"/>
    <mergeCell ref="A16:E16"/>
    <mergeCell ref="G16:I16"/>
    <mergeCell ref="A17:E17"/>
    <mergeCell ref="G17:I17"/>
    <mergeCell ref="A18:E18"/>
    <mergeCell ref="G18:I18"/>
  </mergeCells>
  <conditionalFormatting sqref="H39:H59">
    <cfRule type="cellIs" dxfId="4" priority="3" operator="equal">
      <formula>$H$60</formula>
    </cfRule>
  </conditionalFormatting>
  <conditionalFormatting sqref="H49:H59">
    <cfRule type="cellIs" dxfId="3" priority="2" operator="equal">
      <formula>$H$60</formula>
    </cfRule>
  </conditionalFormatting>
  <conditionalFormatting sqref="I39:I59">
    <cfRule type="cellIs" dxfId="2" priority="1" operator="equal">
      <formula>$I$60</formula>
    </cfRule>
  </conditionalFormatting>
  <conditionalFormatting sqref="I48">
    <cfRule type="cellIs" dxfId="1" priority="5" operator="equal">
      <formula>$H$60</formula>
    </cfRule>
  </conditionalFormatting>
  <dataValidations count="2">
    <dataValidation type="decimal" allowBlank="1" showInputMessage="1" showErrorMessage="1" sqref="G26" xr:uid="{00000000-0002-0000-0100-000000000000}">
      <formula1>0.2</formula1>
      <formula2>20</formula2>
    </dataValidation>
    <dataValidation type="list" allowBlank="1" showInputMessage="1" showErrorMessage="1" sqref="G15:I15" xr:uid="{00000000-0002-0000-0100-000001000000}">
      <formula1>$A$62:$A$63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88" orientation="landscape" r:id="rId1"/>
  <rowBreaks count="1" manualBreakCount="1">
    <brk id="3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2"/>
  <sheetViews>
    <sheetView topLeftCell="A12" zoomScaleNormal="100" zoomScaleSheetLayoutView="115" zoomScalePageLayoutView="110" workbookViewId="0">
      <selection activeCell="G24" sqref="G24:I24"/>
    </sheetView>
  </sheetViews>
  <sheetFormatPr baseColWidth="10" defaultColWidth="11.42578125" defaultRowHeight="15" x14ac:dyDescent="0.2"/>
  <cols>
    <col min="1" max="6" width="15.7109375" style="1" customWidth="1"/>
    <col min="7" max="9" width="15.7109375" style="2" customWidth="1"/>
    <col min="10" max="10" width="1.7109375" style="2" customWidth="1"/>
    <col min="11" max="11" width="13" style="2" bestFit="1" customWidth="1"/>
    <col min="12" max="16384" width="11.42578125" style="2"/>
  </cols>
  <sheetData>
    <row r="1" spans="1:18" ht="20.100000000000001" customHeight="1" x14ac:dyDescent="0.2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25"/>
    </row>
    <row r="2" spans="1:18" ht="20.100000000000001" customHeight="1" x14ac:dyDescent="0.2">
      <c r="A2" s="118" t="s">
        <v>87</v>
      </c>
      <c r="B2" s="118"/>
      <c r="C2" s="118"/>
      <c r="D2" s="118"/>
      <c r="E2" s="118"/>
      <c r="F2" s="118"/>
      <c r="G2" s="118"/>
      <c r="H2" s="118"/>
      <c r="I2" s="118"/>
      <c r="J2" s="25"/>
    </row>
    <row r="3" spans="1:18" ht="20.100000000000001" customHeight="1" x14ac:dyDescent="0.25">
      <c r="A3" s="119" t="s">
        <v>120</v>
      </c>
      <c r="B3" s="119"/>
      <c r="C3" s="119"/>
      <c r="D3" s="119"/>
      <c r="E3" s="119"/>
      <c r="F3" s="119"/>
      <c r="G3" s="119"/>
      <c r="H3" s="119"/>
      <c r="I3" s="119"/>
      <c r="J3" s="26"/>
    </row>
    <row r="4" spans="1:18" s="4" customFormat="1" ht="5.0999999999999996" customHeight="1" thickBot="1" x14ac:dyDescent="0.25">
      <c r="A4" s="1"/>
      <c r="B4" s="1"/>
      <c r="C4" s="1"/>
      <c r="D4" s="1"/>
      <c r="E4" s="1"/>
      <c r="F4" s="1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4.95" customHeight="1" thickBot="1" x14ac:dyDescent="0.25">
      <c r="A5" s="201" t="s">
        <v>171</v>
      </c>
      <c r="B5" s="202"/>
      <c r="C5" s="202"/>
      <c r="D5" s="202"/>
      <c r="E5" s="202"/>
      <c r="F5" s="202"/>
      <c r="G5" s="202"/>
      <c r="H5" s="202"/>
      <c r="I5" s="203"/>
      <c r="K5" s="250" t="s">
        <v>119</v>
      </c>
      <c r="L5" s="250"/>
      <c r="M5" s="250"/>
      <c r="N5" s="250"/>
      <c r="O5" s="250"/>
      <c r="P5" s="250"/>
      <c r="Q5" s="250"/>
      <c r="R5" s="250"/>
    </row>
    <row r="6" spans="1:18" ht="3" customHeight="1" x14ac:dyDescent="0.2">
      <c r="A6" s="276"/>
      <c r="B6" s="277"/>
      <c r="C6" s="277"/>
      <c r="D6" s="277"/>
      <c r="E6" s="277"/>
      <c r="F6" s="277"/>
      <c r="G6" s="277"/>
      <c r="H6" s="277"/>
      <c r="I6" s="277"/>
    </row>
    <row r="7" spans="1:18" s="22" customFormat="1" ht="18" customHeight="1" x14ac:dyDescent="0.25">
      <c r="A7" s="204" t="s">
        <v>70</v>
      </c>
      <c r="B7" s="204"/>
      <c r="C7" s="204"/>
      <c r="D7" s="204"/>
      <c r="E7" s="204"/>
      <c r="F7" s="204"/>
      <c r="G7" s="204"/>
      <c r="H7" s="204"/>
      <c r="I7" s="204"/>
      <c r="J7" s="97"/>
      <c r="K7" s="40"/>
      <c r="L7" s="40"/>
      <c r="M7" s="40"/>
      <c r="N7" s="40"/>
      <c r="O7" s="40"/>
      <c r="P7" s="40"/>
      <c r="Q7" s="40"/>
      <c r="R7" s="40"/>
    </row>
    <row r="8" spans="1:18" ht="3" customHeight="1" thickBot="1" x14ac:dyDescent="0.25">
      <c r="A8" s="282"/>
      <c r="B8" s="283"/>
      <c r="C8" s="283"/>
      <c r="D8" s="283"/>
      <c r="E8" s="283"/>
      <c r="F8" s="283"/>
      <c r="G8" s="283"/>
      <c r="H8" s="283"/>
      <c r="I8" s="283"/>
    </row>
    <row r="9" spans="1:18" ht="18.600000000000001" customHeight="1" x14ac:dyDescent="0.2">
      <c r="A9" s="183" t="s">
        <v>12</v>
      </c>
      <c r="B9" s="184"/>
      <c r="C9" s="184"/>
      <c r="D9" s="184"/>
      <c r="E9" s="184"/>
      <c r="F9" s="184"/>
      <c r="G9" s="184"/>
      <c r="H9" s="184"/>
      <c r="I9" s="185"/>
      <c r="K9" s="192" t="s">
        <v>60</v>
      </c>
      <c r="L9" s="193"/>
      <c r="M9" s="193"/>
      <c r="N9" s="193"/>
      <c r="O9" s="193"/>
      <c r="P9" s="193"/>
      <c r="Q9" s="193"/>
      <c r="R9" s="194"/>
    </row>
    <row r="10" spans="1:18" ht="18.600000000000001" customHeight="1" x14ac:dyDescent="0.2">
      <c r="A10" s="165" t="s">
        <v>5</v>
      </c>
      <c r="B10" s="166"/>
      <c r="C10" s="166"/>
      <c r="D10" s="166"/>
      <c r="E10" s="166"/>
      <c r="F10" s="166"/>
      <c r="G10" s="209" t="s">
        <v>58</v>
      </c>
      <c r="H10" s="209"/>
      <c r="I10" s="210"/>
      <c r="K10" s="174" t="s">
        <v>51</v>
      </c>
      <c r="L10" s="175"/>
      <c r="M10" s="175"/>
      <c r="N10" s="175"/>
      <c r="O10" s="175"/>
      <c r="P10" s="175"/>
      <c r="Q10" s="175"/>
      <c r="R10" s="176"/>
    </row>
    <row r="11" spans="1:18" ht="18.600000000000001" customHeight="1" x14ac:dyDescent="0.2">
      <c r="A11" s="165" t="s">
        <v>49</v>
      </c>
      <c r="B11" s="166"/>
      <c r="C11" s="166"/>
      <c r="D11" s="166"/>
      <c r="E11" s="166"/>
      <c r="F11" s="166"/>
      <c r="G11" s="209">
        <v>1029</v>
      </c>
      <c r="H11" s="209"/>
      <c r="I11" s="210"/>
      <c r="K11" s="284" t="s">
        <v>51</v>
      </c>
      <c r="L11" s="285"/>
      <c r="M11" s="285"/>
      <c r="N11" s="285"/>
      <c r="O11" s="285"/>
      <c r="P11" s="285"/>
      <c r="Q11" s="285"/>
      <c r="R11" s="286"/>
    </row>
    <row r="12" spans="1:18" ht="18.600000000000001" customHeight="1" thickBot="1" x14ac:dyDescent="0.25">
      <c r="A12" s="165" t="s">
        <v>155</v>
      </c>
      <c r="B12" s="166"/>
      <c r="C12" s="166"/>
      <c r="D12" s="166"/>
      <c r="E12" s="166"/>
      <c r="F12" s="166"/>
      <c r="G12" s="209" t="s">
        <v>79</v>
      </c>
      <c r="H12" s="209"/>
      <c r="I12" s="210"/>
      <c r="K12" s="198" t="s">
        <v>53</v>
      </c>
      <c r="L12" s="199"/>
      <c r="M12" s="199"/>
      <c r="N12" s="199"/>
      <c r="O12" s="199"/>
      <c r="P12" s="199"/>
      <c r="Q12" s="199"/>
      <c r="R12" s="200"/>
    </row>
    <row r="13" spans="1:18" ht="18.600000000000001" customHeight="1" x14ac:dyDescent="0.2">
      <c r="A13" s="165" t="s">
        <v>13</v>
      </c>
      <c r="B13" s="166"/>
      <c r="C13" s="166"/>
      <c r="D13" s="166"/>
      <c r="E13" s="166"/>
      <c r="F13" s="166"/>
      <c r="G13" s="209" t="s">
        <v>78</v>
      </c>
      <c r="H13" s="209"/>
      <c r="I13" s="210"/>
    </row>
    <row r="14" spans="1:18" ht="18.600000000000001" customHeight="1" thickBot="1" x14ac:dyDescent="0.25">
      <c r="A14" s="244" t="s">
        <v>14</v>
      </c>
      <c r="B14" s="245"/>
      <c r="C14" s="245"/>
      <c r="D14" s="245"/>
      <c r="E14" s="245"/>
      <c r="F14" s="245"/>
      <c r="G14" s="251" t="s">
        <v>77</v>
      </c>
      <c r="H14" s="251"/>
      <c r="I14" s="252"/>
    </row>
    <row r="15" spans="1:18" ht="3" customHeight="1" thickBot="1" x14ac:dyDescent="0.25">
      <c r="A15" s="265"/>
      <c r="B15" s="266"/>
      <c r="C15" s="266"/>
      <c r="D15" s="266"/>
      <c r="E15" s="266"/>
      <c r="F15" s="266"/>
      <c r="G15" s="266"/>
      <c r="H15" s="266"/>
      <c r="I15" s="266"/>
    </row>
    <row r="16" spans="1:18" ht="18.600000000000001" customHeight="1" x14ac:dyDescent="0.2">
      <c r="A16" s="183" t="s">
        <v>176</v>
      </c>
      <c r="B16" s="184"/>
      <c r="C16" s="184"/>
      <c r="D16" s="184"/>
      <c r="E16" s="184"/>
      <c r="F16" s="184"/>
      <c r="G16" s="184"/>
      <c r="H16" s="184"/>
      <c r="I16" s="185"/>
    </row>
    <row r="17" spans="1:18" ht="18.600000000000001" customHeight="1" x14ac:dyDescent="0.2">
      <c r="A17" s="281" t="s">
        <v>185</v>
      </c>
      <c r="B17" s="166" t="s">
        <v>168</v>
      </c>
      <c r="C17" s="166"/>
      <c r="D17" s="166"/>
      <c r="E17" s="166"/>
      <c r="F17" s="92" t="s">
        <v>122</v>
      </c>
      <c r="G17" s="219">
        <v>10000</v>
      </c>
      <c r="H17" s="219"/>
      <c r="I17" s="220"/>
    </row>
    <row r="18" spans="1:18" ht="18.600000000000001" customHeight="1" x14ac:dyDescent="0.2">
      <c r="A18" s="281"/>
      <c r="B18" s="166" t="s">
        <v>167</v>
      </c>
      <c r="C18" s="166"/>
      <c r="D18" s="166"/>
      <c r="E18" s="166"/>
      <c r="F18" s="92" t="s">
        <v>122</v>
      </c>
      <c r="G18" s="219">
        <v>7250</v>
      </c>
      <c r="H18" s="219"/>
      <c r="I18" s="220"/>
    </row>
    <row r="19" spans="1:18" ht="18.600000000000001" customHeight="1" x14ac:dyDescent="0.2">
      <c r="A19" s="281"/>
      <c r="B19" s="166" t="s">
        <v>166</v>
      </c>
      <c r="C19" s="166"/>
      <c r="D19" s="166"/>
      <c r="E19" s="166"/>
      <c r="F19" s="92"/>
      <c r="G19" s="287">
        <f>G18/G17</f>
        <v>0.72499999999999998</v>
      </c>
      <c r="H19" s="287"/>
      <c r="I19" s="288"/>
    </row>
    <row r="20" spans="1:18" ht="18.600000000000001" customHeight="1" x14ac:dyDescent="0.2">
      <c r="A20" s="281"/>
      <c r="B20" s="132" t="s">
        <v>161</v>
      </c>
      <c r="C20" s="132"/>
      <c r="D20" s="132"/>
      <c r="E20" s="132"/>
      <c r="F20" s="132"/>
      <c r="G20" s="235" t="str">
        <f>IF(G19&gt;15%,"Ja","Nein")</f>
        <v>Ja</v>
      </c>
      <c r="H20" s="235"/>
      <c r="I20" s="236"/>
    </row>
    <row r="21" spans="1:18" ht="18.600000000000001" customHeight="1" x14ac:dyDescent="0.25">
      <c r="A21" s="281" t="s">
        <v>189</v>
      </c>
      <c r="B21" s="166" t="s">
        <v>164</v>
      </c>
      <c r="C21" s="166"/>
      <c r="D21" s="166"/>
      <c r="E21" s="166"/>
      <c r="F21" s="92" t="s">
        <v>122</v>
      </c>
      <c r="G21" s="289">
        <v>9000</v>
      </c>
      <c r="H21" s="289"/>
      <c r="I21" s="290"/>
      <c r="K21" s="40"/>
      <c r="L21" s="40"/>
      <c r="M21" s="40"/>
      <c r="N21" s="40"/>
      <c r="O21" s="40"/>
      <c r="P21" s="40"/>
      <c r="Q21" s="40"/>
      <c r="R21" s="40"/>
    </row>
    <row r="22" spans="1:18" ht="18.600000000000001" customHeight="1" x14ac:dyDescent="0.2">
      <c r="A22" s="281"/>
      <c r="B22" s="166" t="s">
        <v>162</v>
      </c>
      <c r="C22" s="166"/>
      <c r="D22" s="166"/>
      <c r="E22" s="166"/>
      <c r="F22" s="92" t="s">
        <v>192</v>
      </c>
      <c r="G22" s="291">
        <v>1.4E-2</v>
      </c>
      <c r="H22" s="291"/>
      <c r="I22" s="292"/>
      <c r="K22" s="271" t="s">
        <v>174</v>
      </c>
      <c r="L22" s="271"/>
      <c r="M22" s="271"/>
      <c r="N22" s="271"/>
      <c r="O22" s="271"/>
      <c r="P22" s="271"/>
      <c r="Q22" s="271"/>
      <c r="R22" s="271"/>
    </row>
    <row r="23" spans="1:18" ht="18.600000000000001" customHeight="1" x14ac:dyDescent="0.25">
      <c r="A23" s="281"/>
      <c r="B23" s="166" t="s">
        <v>163</v>
      </c>
      <c r="C23" s="166"/>
      <c r="D23" s="166"/>
      <c r="E23" s="166"/>
      <c r="F23" s="92" t="s">
        <v>1</v>
      </c>
      <c r="G23" s="293">
        <f>G22*G21</f>
        <v>126</v>
      </c>
      <c r="H23" s="293"/>
      <c r="I23" s="294"/>
      <c r="K23" s="40"/>
      <c r="L23" s="40"/>
      <c r="M23" s="40"/>
      <c r="N23" s="40"/>
      <c r="O23" s="40"/>
      <c r="P23" s="40"/>
      <c r="Q23" s="40"/>
      <c r="R23" s="40"/>
    </row>
    <row r="24" spans="1:18" ht="18.600000000000001" customHeight="1" x14ac:dyDescent="0.25">
      <c r="A24" s="281"/>
      <c r="B24" s="132" t="s">
        <v>165</v>
      </c>
      <c r="C24" s="132"/>
      <c r="D24" s="132"/>
      <c r="E24" s="132"/>
      <c r="F24" s="132"/>
      <c r="G24" s="235" t="str">
        <f>IF(G23&gt;20,"Ja","Nein")</f>
        <v>Ja</v>
      </c>
      <c r="H24" s="235"/>
      <c r="I24" s="236"/>
      <c r="K24" s="40"/>
      <c r="L24" s="40"/>
      <c r="M24" s="40"/>
      <c r="N24" s="40"/>
      <c r="O24" s="40"/>
      <c r="P24" s="40"/>
      <c r="Q24" s="40"/>
      <c r="R24" s="40"/>
    </row>
    <row r="25" spans="1:18" ht="18.600000000000001" customHeight="1" x14ac:dyDescent="0.2">
      <c r="A25" s="281" t="s">
        <v>183</v>
      </c>
      <c r="B25" s="166" t="s">
        <v>169</v>
      </c>
      <c r="C25" s="166"/>
      <c r="D25" s="166"/>
      <c r="E25" s="166"/>
      <c r="F25" s="92" t="s">
        <v>1</v>
      </c>
      <c r="G25" s="297">
        <v>4</v>
      </c>
      <c r="H25" s="297"/>
      <c r="I25" s="298"/>
      <c r="K25" s="271" t="s">
        <v>175</v>
      </c>
      <c r="L25" s="271"/>
      <c r="M25" s="271"/>
      <c r="N25" s="271"/>
      <c r="O25" s="271"/>
      <c r="P25" s="271"/>
      <c r="Q25" s="271"/>
      <c r="R25" s="271"/>
    </row>
    <row r="26" spans="1:18" s="1" customFormat="1" ht="18.600000000000001" customHeight="1" x14ac:dyDescent="0.25">
      <c r="A26" s="281"/>
      <c r="B26" s="166" t="s">
        <v>188</v>
      </c>
      <c r="C26" s="166"/>
      <c r="D26" s="166"/>
      <c r="E26" s="166"/>
      <c r="F26" s="92" t="s">
        <v>1</v>
      </c>
      <c r="G26" s="299">
        <f>10*$G$25</f>
        <v>40</v>
      </c>
      <c r="H26" s="299"/>
      <c r="I26" s="300"/>
      <c r="K26" s="67"/>
      <c r="L26" s="67"/>
      <c r="M26" s="67"/>
      <c r="N26" s="67"/>
      <c r="O26" s="67"/>
      <c r="P26" s="67"/>
      <c r="Q26" s="67"/>
      <c r="R26" s="67"/>
    </row>
    <row r="27" spans="1:18" ht="18.600000000000001" customHeight="1" thickBot="1" x14ac:dyDescent="0.3">
      <c r="A27" s="303"/>
      <c r="B27" s="123" t="s">
        <v>187</v>
      </c>
      <c r="C27" s="123"/>
      <c r="D27" s="123"/>
      <c r="E27" s="123"/>
      <c r="F27" s="123"/>
      <c r="G27" s="301" t="str">
        <f>IF(G23&gt;G26,"Ja","Nein")</f>
        <v>Ja</v>
      </c>
      <c r="H27" s="301"/>
      <c r="I27" s="302"/>
      <c r="K27" s="40"/>
      <c r="L27" s="40"/>
      <c r="M27" s="40"/>
      <c r="N27" s="40"/>
      <c r="O27" s="40"/>
      <c r="P27" s="40"/>
      <c r="Q27" s="40"/>
      <c r="R27" s="40"/>
    </row>
    <row r="28" spans="1:18" ht="3" customHeight="1" thickBot="1" x14ac:dyDescent="0.3">
      <c r="A28" s="273"/>
      <c r="B28" s="274"/>
      <c r="C28" s="274"/>
      <c r="D28" s="274"/>
      <c r="E28" s="274"/>
      <c r="F28" s="274"/>
      <c r="G28" s="274"/>
      <c r="H28" s="274"/>
      <c r="I28" s="275"/>
      <c r="K28" s="40"/>
      <c r="L28" s="40"/>
      <c r="M28" s="40"/>
      <c r="N28" s="40"/>
      <c r="O28" s="40"/>
      <c r="P28" s="40"/>
      <c r="Q28" s="40"/>
      <c r="R28" s="40"/>
    </row>
    <row r="29" spans="1:18" ht="18.600000000000001" customHeight="1" thickBot="1" x14ac:dyDescent="0.25">
      <c r="A29" s="278" t="s">
        <v>59</v>
      </c>
      <c r="B29" s="279"/>
      <c r="C29" s="279"/>
      <c r="D29" s="279"/>
      <c r="E29" s="279"/>
      <c r="F29" s="280"/>
      <c r="G29" s="295" t="str">
        <f>IF(AND(G24="Ja",G20="Ja",G27="Ja"),"Ja","Nein")</f>
        <v>Ja</v>
      </c>
      <c r="H29" s="295"/>
      <c r="I29" s="296"/>
      <c r="K29" s="271" t="s">
        <v>184</v>
      </c>
      <c r="L29" s="271"/>
      <c r="M29" s="271"/>
      <c r="N29" s="271"/>
      <c r="O29" s="271"/>
      <c r="P29" s="271"/>
      <c r="Q29" s="271"/>
      <c r="R29" s="271"/>
    </row>
    <row r="30" spans="1:18" ht="3" customHeight="1" thickBot="1" x14ac:dyDescent="0.3">
      <c r="A30" s="265"/>
      <c r="B30" s="266"/>
      <c r="C30" s="266"/>
      <c r="D30" s="266"/>
      <c r="E30" s="266"/>
      <c r="F30" s="266"/>
      <c r="G30" s="266"/>
      <c r="H30" s="266"/>
      <c r="I30" s="266"/>
      <c r="K30" s="40"/>
      <c r="L30" s="40"/>
      <c r="M30" s="40"/>
      <c r="N30" s="40"/>
      <c r="O30" s="40"/>
      <c r="P30" s="40"/>
      <c r="Q30" s="40"/>
      <c r="R30" s="40"/>
    </row>
    <row r="31" spans="1:18" ht="18.600000000000001" customHeight="1" x14ac:dyDescent="0.2">
      <c r="A31" s="183" t="s">
        <v>179</v>
      </c>
      <c r="B31" s="184"/>
      <c r="C31" s="184"/>
      <c r="D31" s="184"/>
      <c r="E31" s="184"/>
      <c r="F31" s="184"/>
      <c r="G31" s="184"/>
      <c r="H31" s="184"/>
      <c r="I31" s="185"/>
      <c r="K31" s="221" t="s">
        <v>181</v>
      </c>
      <c r="L31" s="221"/>
      <c r="M31" s="221"/>
      <c r="N31" s="221"/>
      <c r="O31" s="221"/>
      <c r="P31" s="221"/>
      <c r="Q31" s="221"/>
      <c r="R31" s="221"/>
    </row>
    <row r="32" spans="1:18" ht="18.600000000000001" customHeight="1" thickBot="1" x14ac:dyDescent="0.25">
      <c r="A32" s="269" t="s">
        <v>180</v>
      </c>
      <c r="B32" s="270"/>
      <c r="C32" s="270"/>
      <c r="D32" s="270"/>
      <c r="E32" s="270" t="s">
        <v>177</v>
      </c>
      <c r="F32" s="93" t="s">
        <v>1</v>
      </c>
      <c r="G32" s="267">
        <v>0</v>
      </c>
      <c r="H32" s="267"/>
      <c r="I32" s="268"/>
      <c r="K32" s="221"/>
      <c r="L32" s="221"/>
      <c r="M32" s="221"/>
      <c r="N32" s="221"/>
      <c r="O32" s="221"/>
      <c r="P32" s="221"/>
      <c r="Q32" s="221"/>
      <c r="R32" s="221"/>
    </row>
    <row r="33" spans="1:18" ht="3" customHeight="1" thickBot="1" x14ac:dyDescent="0.3">
      <c r="A33" s="265"/>
      <c r="B33" s="266"/>
      <c r="C33" s="266"/>
      <c r="D33" s="266"/>
      <c r="E33" s="266"/>
      <c r="F33" s="266"/>
      <c r="G33" s="266"/>
      <c r="H33" s="266"/>
      <c r="I33" s="266"/>
      <c r="K33" s="40"/>
      <c r="L33" s="40"/>
      <c r="M33" s="40"/>
      <c r="N33" s="40"/>
      <c r="O33" s="40"/>
      <c r="P33" s="40"/>
      <c r="Q33" s="40"/>
      <c r="R33" s="40"/>
    </row>
    <row r="34" spans="1:18" s="5" customFormat="1" ht="18.600000000000001" customHeight="1" x14ac:dyDescent="0.25">
      <c r="A34" s="183" t="s">
        <v>99</v>
      </c>
      <c r="B34" s="184"/>
      <c r="C34" s="184"/>
      <c r="D34" s="184"/>
      <c r="E34" s="184"/>
      <c r="F34" s="184"/>
      <c r="G34" s="184"/>
      <c r="H34" s="184"/>
      <c r="I34" s="185"/>
      <c r="J34" s="1"/>
      <c r="K34" s="1"/>
      <c r="L34" s="1"/>
      <c r="M34" s="1"/>
      <c r="N34" s="1"/>
    </row>
    <row r="35" spans="1:18" s="5" customFormat="1" ht="18.600000000000001" customHeight="1" x14ac:dyDescent="0.25">
      <c r="A35" s="165" t="s">
        <v>98</v>
      </c>
      <c r="B35" s="166"/>
      <c r="C35" s="166"/>
      <c r="D35" s="166"/>
      <c r="E35" s="166"/>
      <c r="F35" s="92" t="s">
        <v>11</v>
      </c>
      <c r="G35" s="259">
        <v>1</v>
      </c>
      <c r="H35" s="259"/>
      <c r="I35" s="260"/>
      <c r="J35" s="1"/>
      <c r="K35" s="271" t="s">
        <v>173</v>
      </c>
      <c r="L35" s="271"/>
      <c r="M35" s="271"/>
      <c r="N35" s="271"/>
      <c r="O35" s="271"/>
      <c r="P35" s="271"/>
      <c r="Q35" s="271"/>
      <c r="R35" s="271"/>
    </row>
    <row r="36" spans="1:18" s="5" customFormat="1" ht="18.600000000000001" customHeight="1" x14ac:dyDescent="0.25">
      <c r="A36" s="165" t="s">
        <v>128</v>
      </c>
      <c r="B36" s="166"/>
      <c r="C36" s="166"/>
      <c r="D36" s="166"/>
      <c r="E36" s="166"/>
      <c r="F36" s="72"/>
      <c r="G36" s="224">
        <f>23.621+9.5684*LN(G35)</f>
        <v>23.620999999999999</v>
      </c>
      <c r="H36" s="224"/>
      <c r="I36" s="225"/>
      <c r="J36" s="1"/>
      <c r="K36" s="1"/>
      <c r="L36" s="1"/>
      <c r="M36" s="1"/>
      <c r="N36" s="1"/>
    </row>
    <row r="37" spans="1:18" s="5" customFormat="1" ht="18.600000000000001" customHeight="1" x14ac:dyDescent="0.25">
      <c r="A37" s="165" t="s">
        <v>129</v>
      </c>
      <c r="B37" s="166"/>
      <c r="C37" s="166"/>
      <c r="D37" s="166"/>
      <c r="E37" s="166"/>
      <c r="F37" s="72"/>
      <c r="G37" s="226">
        <f>0.2162+0.0133*LN(G35)</f>
        <v>0.2162</v>
      </c>
      <c r="H37" s="226"/>
      <c r="I37" s="227"/>
      <c r="J37" s="1"/>
      <c r="K37" s="1"/>
      <c r="L37" s="1"/>
      <c r="M37" s="1"/>
      <c r="N37" s="1"/>
    </row>
    <row r="38" spans="1:18" s="5" customFormat="1" ht="15.75" thickBot="1" x14ac:dyDescent="0.3">
      <c r="A38" s="253" t="s">
        <v>178</v>
      </c>
      <c r="B38" s="254"/>
      <c r="C38" s="254"/>
      <c r="D38" s="254"/>
      <c r="E38" s="254"/>
      <c r="F38" s="254"/>
      <c r="G38" s="254"/>
      <c r="H38" s="254"/>
      <c r="I38" s="255"/>
      <c r="J38" s="1"/>
      <c r="K38" s="1"/>
      <c r="L38" s="1"/>
      <c r="M38" s="1"/>
      <c r="N38" s="1"/>
    </row>
    <row r="39" spans="1:18" ht="3" customHeight="1" thickBot="1" x14ac:dyDescent="0.3">
      <c r="A39" s="265"/>
      <c r="B39" s="266"/>
      <c r="C39" s="266"/>
      <c r="D39" s="266"/>
      <c r="E39" s="266"/>
      <c r="F39" s="266"/>
      <c r="G39" s="266"/>
      <c r="H39" s="266"/>
      <c r="I39" s="266"/>
      <c r="K39" s="40"/>
      <c r="L39" s="40"/>
      <c r="M39" s="40"/>
      <c r="N39" s="40"/>
      <c r="O39" s="40"/>
      <c r="P39" s="40"/>
      <c r="Q39" s="40"/>
      <c r="R39" s="40"/>
    </row>
    <row r="40" spans="1:18" s="5" customFormat="1" ht="18.600000000000001" customHeight="1" x14ac:dyDescent="0.25">
      <c r="A40" s="183" t="s">
        <v>191</v>
      </c>
      <c r="B40" s="184"/>
      <c r="C40" s="184"/>
      <c r="D40" s="184"/>
      <c r="E40" s="184"/>
      <c r="F40" s="184"/>
      <c r="G40" s="184"/>
      <c r="H40" s="184"/>
      <c r="I40" s="185"/>
      <c r="J40" s="1"/>
      <c r="K40" s="221" t="s">
        <v>182</v>
      </c>
      <c r="L40" s="221"/>
      <c r="M40" s="221"/>
      <c r="N40" s="221"/>
      <c r="O40" s="221"/>
      <c r="P40" s="221"/>
      <c r="Q40" s="221"/>
      <c r="R40" s="221"/>
    </row>
    <row r="41" spans="1:18" ht="18.600000000000001" customHeight="1" thickBot="1" x14ac:dyDescent="0.25">
      <c r="A41" s="233" t="s">
        <v>186</v>
      </c>
      <c r="B41" s="234"/>
      <c r="C41" s="234"/>
      <c r="D41" s="234"/>
      <c r="E41" s="234"/>
      <c r="F41" s="95" t="s">
        <v>131</v>
      </c>
      <c r="G41" s="261">
        <f>H69</f>
        <v>80.951231347810278</v>
      </c>
      <c r="H41" s="261"/>
      <c r="I41" s="262"/>
      <c r="K41" s="221"/>
      <c r="L41" s="221"/>
      <c r="M41" s="221"/>
      <c r="N41" s="221"/>
      <c r="O41" s="221"/>
      <c r="P41" s="221"/>
      <c r="Q41" s="221"/>
      <c r="R41" s="221"/>
    </row>
    <row r="42" spans="1:18" ht="15.75" x14ac:dyDescent="0.2">
      <c r="A42" s="276"/>
      <c r="B42" s="277"/>
      <c r="C42" s="277"/>
      <c r="D42" s="277"/>
      <c r="E42" s="277"/>
      <c r="F42" s="277"/>
      <c r="G42" s="277"/>
      <c r="H42" s="277"/>
      <c r="I42" s="277"/>
      <c r="K42" s="221"/>
      <c r="L42" s="221"/>
      <c r="M42" s="221"/>
      <c r="N42" s="221"/>
      <c r="O42" s="221"/>
      <c r="P42" s="221"/>
      <c r="Q42" s="221"/>
      <c r="R42" s="221"/>
    </row>
    <row r="43" spans="1:18" ht="16.5" thickBot="1" x14ac:dyDescent="0.25">
      <c r="A43" s="263"/>
      <c r="B43" s="264"/>
      <c r="C43" s="264"/>
      <c r="D43" s="264"/>
      <c r="E43" s="264"/>
      <c r="F43" s="264"/>
      <c r="G43" s="264"/>
      <c r="H43" s="264"/>
      <c r="I43" s="264"/>
      <c r="K43" s="69"/>
      <c r="L43" s="69"/>
      <c r="M43" s="69"/>
      <c r="N43" s="69"/>
      <c r="O43" s="69"/>
      <c r="P43" s="69"/>
      <c r="Q43" s="69"/>
      <c r="R43" s="69"/>
    </row>
    <row r="44" spans="1:18" ht="20.100000000000001" customHeight="1" x14ac:dyDescent="0.2">
      <c r="A44" s="256" t="s">
        <v>190</v>
      </c>
      <c r="B44" s="257"/>
      <c r="C44" s="257"/>
      <c r="D44" s="257"/>
      <c r="E44" s="257"/>
      <c r="F44" s="257"/>
      <c r="G44" s="257"/>
      <c r="H44" s="258"/>
      <c r="I44" s="96"/>
      <c r="K44" s="69"/>
      <c r="L44" s="69"/>
      <c r="M44" s="69"/>
      <c r="N44" s="69"/>
      <c r="O44" s="69"/>
      <c r="P44" s="69"/>
      <c r="Q44" s="69"/>
      <c r="R44" s="69"/>
    </row>
    <row r="45" spans="1:18" ht="20.100000000000001" customHeight="1" x14ac:dyDescent="0.2">
      <c r="A45" s="98" t="s">
        <v>156</v>
      </c>
      <c r="B45" s="272" t="s">
        <v>133</v>
      </c>
      <c r="C45" s="272"/>
      <c r="D45" s="99" t="s">
        <v>170</v>
      </c>
      <c r="E45" s="100" t="s">
        <v>134</v>
      </c>
      <c r="F45" s="100" t="s">
        <v>135</v>
      </c>
      <c r="G45" s="100" t="s">
        <v>157</v>
      </c>
      <c r="H45" s="101" t="s">
        <v>136</v>
      </c>
      <c r="K45" s="69"/>
      <c r="L45" s="69"/>
      <c r="M45" s="69"/>
      <c r="N45" s="69"/>
      <c r="O45" s="69"/>
      <c r="P45" s="69"/>
      <c r="Q45" s="69"/>
      <c r="R45" s="69"/>
    </row>
    <row r="46" spans="1:18" ht="20.100000000000001" customHeight="1" x14ac:dyDescent="0.2">
      <c r="A46" s="98"/>
      <c r="B46" s="102" t="s">
        <v>137</v>
      </c>
      <c r="C46" s="100"/>
      <c r="D46" s="100" t="s">
        <v>148</v>
      </c>
      <c r="E46" s="102" t="s">
        <v>158</v>
      </c>
      <c r="F46" s="102" t="s">
        <v>138</v>
      </c>
      <c r="G46" s="102" t="s">
        <v>159</v>
      </c>
      <c r="H46" s="103" t="s">
        <v>160</v>
      </c>
    </row>
    <row r="47" spans="1:18" ht="20.100000000000001" customHeight="1" x14ac:dyDescent="0.2">
      <c r="A47" s="98" t="s">
        <v>0</v>
      </c>
      <c r="B47" s="100" t="s">
        <v>3</v>
      </c>
      <c r="C47" s="100" t="s">
        <v>10</v>
      </c>
      <c r="D47" s="100" t="s">
        <v>4</v>
      </c>
      <c r="E47" s="100" t="s">
        <v>1</v>
      </c>
      <c r="F47" s="100" t="s">
        <v>139</v>
      </c>
      <c r="G47" s="100" t="s">
        <v>139</v>
      </c>
      <c r="H47" s="101" t="s">
        <v>139</v>
      </c>
    </row>
    <row r="48" spans="1:18" ht="20.100000000000001" customHeight="1" x14ac:dyDescent="0.2">
      <c r="A48" s="104">
        <v>5</v>
      </c>
      <c r="B48" s="105">
        <f t="shared" ref="B48:B68" si="0">$G$36/(A48/60+$G$37)</f>
        <v>78.859336746049408</v>
      </c>
      <c r="C48" s="105">
        <f t="shared" ref="C48:C68" si="1">B48/0.36</f>
        <v>219.05371318347059</v>
      </c>
      <c r="D48" s="75">
        <f>B48/60*A48</f>
        <v>6.5716113955041173</v>
      </c>
      <c r="E48" s="106">
        <f t="shared" ref="E48:E68" si="2">C48*$G$21/10000</f>
        <v>197.14834186512354</v>
      </c>
      <c r="F48" s="106">
        <f t="shared" ref="F48:F68" si="3">0.001*E48*A48*60</f>
        <v>59.144502559537059</v>
      </c>
      <c r="G48" s="106">
        <f t="shared" ref="G48:G68" si="4">0.001*A48*60*IF($G$32&gt;0,$G$32,$G$26)</f>
        <v>12</v>
      </c>
      <c r="H48" s="107">
        <f t="shared" ref="H48:H68" si="5">F48-G48</f>
        <v>47.144502559537059</v>
      </c>
    </row>
    <row r="49" spans="1:18" s="1" customFormat="1" ht="20.100000000000001" customHeight="1" x14ac:dyDescent="0.2">
      <c r="A49" s="104">
        <v>10</v>
      </c>
      <c r="B49" s="105">
        <f t="shared" si="0"/>
        <v>61.695107086888378</v>
      </c>
      <c r="C49" s="105">
        <f t="shared" si="1"/>
        <v>171.37529746357885</v>
      </c>
      <c r="D49" s="75">
        <f t="shared" ref="D49:D67" si="6">B49/60*A49</f>
        <v>10.282517847814729</v>
      </c>
      <c r="E49" s="106">
        <f t="shared" si="2"/>
        <v>154.23776771722095</v>
      </c>
      <c r="F49" s="106">
        <f t="shared" si="3"/>
        <v>92.542660630332577</v>
      </c>
      <c r="G49" s="106">
        <f t="shared" si="4"/>
        <v>24</v>
      </c>
      <c r="H49" s="107">
        <f t="shared" si="5"/>
        <v>68.542660630332577</v>
      </c>
      <c r="I49" s="2"/>
      <c r="J49" s="2"/>
    </row>
    <row r="50" spans="1:18" s="1" customFormat="1" ht="20.100000000000001" customHeight="1" x14ac:dyDescent="0.2">
      <c r="A50" s="104">
        <v>15</v>
      </c>
      <c r="B50" s="105">
        <f t="shared" si="0"/>
        <v>50.667095667095666</v>
      </c>
      <c r="C50" s="105">
        <f t="shared" si="1"/>
        <v>140.74193240859907</v>
      </c>
      <c r="D50" s="75">
        <f t="shared" si="6"/>
        <v>12.666773916773916</v>
      </c>
      <c r="E50" s="106">
        <f t="shared" si="2"/>
        <v>126.66773916773917</v>
      </c>
      <c r="F50" s="106">
        <f t="shared" si="3"/>
        <v>114.00096525096527</v>
      </c>
      <c r="G50" s="106">
        <f t="shared" si="4"/>
        <v>36</v>
      </c>
      <c r="H50" s="107">
        <f t="shared" si="5"/>
        <v>78.000965250965265</v>
      </c>
      <c r="I50" s="2"/>
      <c r="J50" s="2"/>
    </row>
    <row r="51" spans="1:18" s="1" customFormat="1" ht="20.100000000000001" customHeight="1" x14ac:dyDescent="0.2">
      <c r="A51" s="104">
        <v>20</v>
      </c>
      <c r="B51" s="105">
        <f t="shared" si="0"/>
        <v>42.983743782603419</v>
      </c>
      <c r="C51" s="105">
        <f t="shared" si="1"/>
        <v>119.3992882850095</v>
      </c>
      <c r="D51" s="75">
        <f t="shared" si="6"/>
        <v>14.32791459420114</v>
      </c>
      <c r="E51" s="106">
        <f t="shared" si="2"/>
        <v>107.45935945650857</v>
      </c>
      <c r="F51" s="106">
        <f t="shared" si="3"/>
        <v>128.95123134781028</v>
      </c>
      <c r="G51" s="106">
        <f t="shared" si="4"/>
        <v>48</v>
      </c>
      <c r="H51" s="107">
        <f t="shared" si="5"/>
        <v>80.951231347810278</v>
      </c>
      <c r="I51" s="2"/>
      <c r="J51" s="2"/>
      <c r="K51" s="69"/>
      <c r="L51" s="69"/>
      <c r="M51" s="69"/>
      <c r="N51" s="69"/>
      <c r="O51" s="69"/>
      <c r="P51" s="69"/>
      <c r="Q51" s="69"/>
      <c r="R51" s="69"/>
    </row>
    <row r="52" spans="1:18" s="1" customFormat="1" ht="20.100000000000001" customHeight="1" x14ac:dyDescent="0.2">
      <c r="A52" s="104">
        <v>25</v>
      </c>
      <c r="B52" s="105">
        <f t="shared" si="0"/>
        <v>37.323817549773516</v>
      </c>
      <c r="C52" s="105">
        <f t="shared" si="1"/>
        <v>103.6772709715931</v>
      </c>
      <c r="D52" s="75">
        <f t="shared" si="6"/>
        <v>15.551590645738964</v>
      </c>
      <c r="E52" s="106">
        <f t="shared" si="2"/>
        <v>93.309543874433786</v>
      </c>
      <c r="F52" s="106">
        <f t="shared" si="3"/>
        <v>139.96431581165069</v>
      </c>
      <c r="G52" s="106">
        <f t="shared" si="4"/>
        <v>60</v>
      </c>
      <c r="H52" s="107">
        <f t="shared" si="5"/>
        <v>79.964315811650692</v>
      </c>
      <c r="I52" s="2"/>
      <c r="J52" s="2"/>
      <c r="K52" s="2"/>
    </row>
    <row r="53" spans="1:18" s="1" customFormat="1" ht="20.100000000000001" customHeight="1" x14ac:dyDescent="0.2">
      <c r="A53" s="104">
        <v>30</v>
      </c>
      <c r="B53" s="105">
        <f t="shared" si="0"/>
        <v>32.98101089081262</v>
      </c>
      <c r="C53" s="105">
        <f t="shared" si="1"/>
        <v>91.61391914114617</v>
      </c>
      <c r="D53" s="75">
        <f t="shared" si="6"/>
        <v>16.49050544540631</v>
      </c>
      <c r="E53" s="106">
        <f t="shared" si="2"/>
        <v>82.452527227031553</v>
      </c>
      <c r="F53" s="106">
        <f t="shared" si="3"/>
        <v>148.41454900865679</v>
      </c>
      <c r="G53" s="106">
        <f t="shared" si="4"/>
        <v>72</v>
      </c>
      <c r="H53" s="107">
        <f t="shared" si="5"/>
        <v>76.414549008656792</v>
      </c>
      <c r="I53" s="2"/>
      <c r="J53" s="2"/>
      <c r="K53" s="2"/>
    </row>
    <row r="54" spans="1:18" s="1" customFormat="1" ht="20.100000000000001" customHeight="1" x14ac:dyDescent="0.2">
      <c r="A54" s="104">
        <v>35</v>
      </c>
      <c r="B54" s="105">
        <f t="shared" si="0"/>
        <v>29.543483698824311</v>
      </c>
      <c r="C54" s="105">
        <f t="shared" si="1"/>
        <v>82.065232496734197</v>
      </c>
      <c r="D54" s="75">
        <f t="shared" si="6"/>
        <v>17.233698824314182</v>
      </c>
      <c r="E54" s="106">
        <f t="shared" si="2"/>
        <v>73.858709247060773</v>
      </c>
      <c r="F54" s="106">
        <f t="shared" si="3"/>
        <v>155.10328941882761</v>
      </c>
      <c r="G54" s="106">
        <f t="shared" si="4"/>
        <v>84</v>
      </c>
      <c r="H54" s="107">
        <f t="shared" si="5"/>
        <v>71.103289418827615</v>
      </c>
      <c r="I54" s="2"/>
      <c r="J54" s="2"/>
      <c r="K54" s="2"/>
    </row>
    <row r="55" spans="1:18" s="1" customFormat="1" ht="20.100000000000001" customHeight="1" x14ac:dyDescent="0.2">
      <c r="A55" s="104">
        <v>40</v>
      </c>
      <c r="B55" s="105">
        <f t="shared" si="0"/>
        <v>26.754889375519141</v>
      </c>
      <c r="C55" s="105">
        <f t="shared" si="1"/>
        <v>74.319137154219845</v>
      </c>
      <c r="D55" s="75">
        <f t="shared" si="6"/>
        <v>17.836592917012762</v>
      </c>
      <c r="E55" s="106">
        <f t="shared" si="2"/>
        <v>66.887223438797861</v>
      </c>
      <c r="F55" s="106">
        <f t="shared" si="3"/>
        <v>160.52933625311488</v>
      </c>
      <c r="G55" s="106">
        <f t="shared" si="4"/>
        <v>96</v>
      </c>
      <c r="H55" s="107">
        <f t="shared" si="5"/>
        <v>64.529336253114877</v>
      </c>
      <c r="I55" s="2"/>
      <c r="J55" s="2"/>
      <c r="K55" s="2"/>
    </row>
    <row r="56" spans="1:18" s="1" customFormat="1" ht="20.100000000000001" customHeight="1" x14ac:dyDescent="0.2">
      <c r="A56" s="104">
        <v>45</v>
      </c>
      <c r="B56" s="105">
        <f t="shared" si="0"/>
        <v>24.447319395570275</v>
      </c>
      <c r="C56" s="105">
        <f t="shared" si="1"/>
        <v>67.909220543250768</v>
      </c>
      <c r="D56" s="75">
        <f t="shared" si="6"/>
        <v>18.335489546677707</v>
      </c>
      <c r="E56" s="106">
        <f t="shared" si="2"/>
        <v>61.118298488925689</v>
      </c>
      <c r="F56" s="106">
        <f t="shared" si="3"/>
        <v>165.01940592009936</v>
      </c>
      <c r="G56" s="106">
        <f t="shared" si="4"/>
        <v>107.99999999999999</v>
      </c>
      <c r="H56" s="107">
        <f t="shared" si="5"/>
        <v>57.019405920099373</v>
      </c>
      <c r="I56" s="2"/>
      <c r="J56" s="2"/>
      <c r="K56" s="2"/>
    </row>
    <row r="57" spans="1:18" s="1" customFormat="1" ht="20.100000000000001" customHeight="1" x14ac:dyDescent="0.2">
      <c r="A57" s="104">
        <v>50</v>
      </c>
      <c r="B57" s="105">
        <f t="shared" si="0"/>
        <v>22.506193228736578</v>
      </c>
      <c r="C57" s="105">
        <f t="shared" si="1"/>
        <v>62.517203413157162</v>
      </c>
      <c r="D57" s="75">
        <f t="shared" si="6"/>
        <v>18.755161023947149</v>
      </c>
      <c r="E57" s="106">
        <f t="shared" si="2"/>
        <v>56.265483071841452</v>
      </c>
      <c r="F57" s="106">
        <f t="shared" si="3"/>
        <v>168.79644921552435</v>
      </c>
      <c r="G57" s="106">
        <f t="shared" si="4"/>
        <v>120</v>
      </c>
      <c r="H57" s="107">
        <f t="shared" si="5"/>
        <v>48.796449215524348</v>
      </c>
      <c r="I57" s="2"/>
      <c r="J57" s="2"/>
      <c r="K57" s="2"/>
    </row>
    <row r="58" spans="1:18" s="1" customFormat="1" ht="20.100000000000001" customHeight="1" x14ac:dyDescent="0.2">
      <c r="A58" s="104">
        <v>55</v>
      </c>
      <c r="B58" s="105">
        <f t="shared" si="0"/>
        <v>20.850644382981226</v>
      </c>
      <c r="C58" s="105">
        <f t="shared" si="1"/>
        <v>57.918456619392295</v>
      </c>
      <c r="D58" s="75">
        <f t="shared" si="6"/>
        <v>19.113090684399456</v>
      </c>
      <c r="E58" s="106">
        <f t="shared" si="2"/>
        <v>52.126610957453067</v>
      </c>
      <c r="F58" s="106">
        <f t="shared" si="3"/>
        <v>172.0178161595951</v>
      </c>
      <c r="G58" s="106">
        <f t="shared" si="4"/>
        <v>132</v>
      </c>
      <c r="H58" s="107">
        <f t="shared" si="5"/>
        <v>40.0178161595951</v>
      </c>
      <c r="I58" s="2"/>
      <c r="J58" s="2"/>
      <c r="K58" s="2"/>
    </row>
    <row r="59" spans="1:18" s="1" customFormat="1" ht="20.100000000000001" customHeight="1" x14ac:dyDescent="0.2">
      <c r="A59" s="104">
        <v>60</v>
      </c>
      <c r="B59" s="105">
        <f t="shared" si="0"/>
        <v>19.421970070712053</v>
      </c>
      <c r="C59" s="105">
        <f t="shared" si="1"/>
        <v>53.949916863089037</v>
      </c>
      <c r="D59" s="75">
        <f t="shared" si="6"/>
        <v>19.421970070712053</v>
      </c>
      <c r="E59" s="106">
        <f t="shared" si="2"/>
        <v>48.554925176780138</v>
      </c>
      <c r="F59" s="106">
        <f t="shared" si="3"/>
        <v>174.79773063640849</v>
      </c>
      <c r="G59" s="106">
        <f t="shared" si="4"/>
        <v>144</v>
      </c>
      <c r="H59" s="107">
        <f t="shared" si="5"/>
        <v>30.797730636408488</v>
      </c>
      <c r="I59" s="2"/>
      <c r="J59" s="2"/>
      <c r="K59" s="2"/>
    </row>
    <row r="60" spans="1:18" ht="20.100000000000001" customHeight="1" x14ac:dyDescent="0.2">
      <c r="A60" s="104">
        <v>70</v>
      </c>
      <c r="B60" s="105">
        <f t="shared" si="0"/>
        <v>17.081184013884201</v>
      </c>
      <c r="C60" s="105">
        <f t="shared" si="1"/>
        <v>47.447733371900561</v>
      </c>
      <c r="D60" s="75">
        <f t="shared" si="6"/>
        <v>19.928048016198233</v>
      </c>
      <c r="E60" s="106">
        <f t="shared" si="2"/>
        <v>42.702960034710507</v>
      </c>
      <c r="F60" s="106">
        <f t="shared" si="3"/>
        <v>179.35243214578412</v>
      </c>
      <c r="G60" s="106">
        <f t="shared" si="4"/>
        <v>168</v>
      </c>
      <c r="H60" s="107">
        <f t="shared" si="5"/>
        <v>11.352432145784121</v>
      </c>
    </row>
    <row r="61" spans="1:18" ht="20.100000000000001" customHeight="1" x14ac:dyDescent="0.2">
      <c r="A61" s="104">
        <v>80</v>
      </c>
      <c r="B61" s="105">
        <f t="shared" si="0"/>
        <v>15.243944413371768</v>
      </c>
      <c r="C61" s="105">
        <f t="shared" si="1"/>
        <v>42.3442900371438</v>
      </c>
      <c r="D61" s="75">
        <f t="shared" si="6"/>
        <v>20.325259217829025</v>
      </c>
      <c r="E61" s="106">
        <f t="shared" si="2"/>
        <v>38.109861033429418</v>
      </c>
      <c r="F61" s="106">
        <f t="shared" si="3"/>
        <v>182.92733296046123</v>
      </c>
      <c r="G61" s="106">
        <f t="shared" si="4"/>
        <v>192</v>
      </c>
      <c r="H61" s="107">
        <f t="shared" si="5"/>
        <v>-9.0726670395387714</v>
      </c>
    </row>
    <row r="62" spans="1:18" ht="20.100000000000001" customHeight="1" x14ac:dyDescent="0.2">
      <c r="A62" s="104">
        <v>90</v>
      </c>
      <c r="B62" s="105">
        <f t="shared" si="0"/>
        <v>13.763547372101153</v>
      </c>
      <c r="C62" s="105">
        <f t="shared" si="1"/>
        <v>38.232076033614312</v>
      </c>
      <c r="D62" s="75">
        <f t="shared" si="6"/>
        <v>20.64532105815173</v>
      </c>
      <c r="E62" s="106">
        <f t="shared" si="2"/>
        <v>34.40886843025288</v>
      </c>
      <c r="F62" s="106">
        <f t="shared" si="3"/>
        <v>185.80788952336556</v>
      </c>
      <c r="G62" s="106">
        <f t="shared" si="4"/>
        <v>215.99999999999997</v>
      </c>
      <c r="H62" s="107">
        <f t="shared" si="5"/>
        <v>-30.192110476634411</v>
      </c>
    </row>
    <row r="63" spans="1:18" ht="20.100000000000001" customHeight="1" x14ac:dyDescent="0.2">
      <c r="A63" s="104">
        <v>120</v>
      </c>
      <c r="B63" s="105">
        <f t="shared" si="0"/>
        <v>10.658334085371354</v>
      </c>
      <c r="C63" s="105">
        <f t="shared" si="1"/>
        <v>29.606483570475987</v>
      </c>
      <c r="D63" s="75">
        <f t="shared" si="6"/>
        <v>21.316668170742709</v>
      </c>
      <c r="E63" s="106">
        <f t="shared" si="2"/>
        <v>26.645835213428388</v>
      </c>
      <c r="F63" s="106">
        <f t="shared" si="3"/>
        <v>191.8500135366844</v>
      </c>
      <c r="G63" s="106">
        <f t="shared" si="4"/>
        <v>288</v>
      </c>
      <c r="H63" s="107">
        <f t="shared" si="5"/>
        <v>-96.149986463315599</v>
      </c>
    </row>
    <row r="64" spans="1:18" ht="20.100000000000001" customHeight="1" x14ac:dyDescent="0.2">
      <c r="A64" s="104">
        <v>180</v>
      </c>
      <c r="B64" s="105">
        <f t="shared" si="0"/>
        <v>7.3443815683104274</v>
      </c>
      <c r="C64" s="105">
        <f t="shared" si="1"/>
        <v>20.401059911973409</v>
      </c>
      <c r="D64" s="75">
        <f t="shared" si="6"/>
        <v>22.033144704931281</v>
      </c>
      <c r="E64" s="106">
        <f t="shared" si="2"/>
        <v>18.360953920776069</v>
      </c>
      <c r="F64" s="106">
        <f t="shared" si="3"/>
        <v>198.29830234438157</v>
      </c>
      <c r="G64" s="106">
        <f t="shared" si="4"/>
        <v>431.99999999999994</v>
      </c>
      <c r="H64" s="107">
        <f t="shared" si="5"/>
        <v>-233.70169765561837</v>
      </c>
    </row>
    <row r="65" spans="1:8" ht="20.100000000000001" customHeight="1" x14ac:dyDescent="0.2">
      <c r="A65" s="104">
        <v>240</v>
      </c>
      <c r="B65" s="105">
        <f t="shared" si="0"/>
        <v>5.6024382145059537</v>
      </c>
      <c r="C65" s="105">
        <f t="shared" si="1"/>
        <v>15.562328373627651</v>
      </c>
      <c r="D65" s="75">
        <f t="shared" si="6"/>
        <v>22.409752858023815</v>
      </c>
      <c r="E65" s="106">
        <f t="shared" si="2"/>
        <v>14.006095536264885</v>
      </c>
      <c r="F65" s="106">
        <f t="shared" si="3"/>
        <v>201.68777572221433</v>
      </c>
      <c r="G65" s="106">
        <f t="shared" si="4"/>
        <v>576</v>
      </c>
      <c r="H65" s="107">
        <f t="shared" si="5"/>
        <v>-374.31222427778567</v>
      </c>
    </row>
    <row r="66" spans="1:8" ht="20.100000000000001" customHeight="1" x14ac:dyDescent="0.2">
      <c r="A66" s="104">
        <v>300</v>
      </c>
      <c r="B66" s="105">
        <f t="shared" si="0"/>
        <v>4.5283923162455428</v>
      </c>
      <c r="C66" s="105">
        <f t="shared" si="1"/>
        <v>12.578867545126508</v>
      </c>
      <c r="D66" s="75">
        <f t="shared" si="6"/>
        <v>22.641961581227712</v>
      </c>
      <c r="E66" s="106">
        <f t="shared" si="2"/>
        <v>11.320980790613858</v>
      </c>
      <c r="F66" s="106">
        <f t="shared" si="3"/>
        <v>203.77765423104941</v>
      </c>
      <c r="G66" s="106">
        <f t="shared" si="4"/>
        <v>720</v>
      </c>
      <c r="H66" s="107">
        <f t="shared" si="5"/>
        <v>-516.22234576895062</v>
      </c>
    </row>
    <row r="67" spans="1:8" ht="20.100000000000001" customHeight="1" x14ac:dyDescent="0.2">
      <c r="A67" s="104">
        <v>360</v>
      </c>
      <c r="B67" s="105">
        <f t="shared" si="0"/>
        <v>3.7999099128084683</v>
      </c>
      <c r="C67" s="105">
        <f t="shared" si="1"/>
        <v>10.555305313356858</v>
      </c>
      <c r="D67" s="75">
        <f t="shared" si="6"/>
        <v>22.799459476850814</v>
      </c>
      <c r="E67" s="106">
        <f t="shared" si="2"/>
        <v>9.4997747820211718</v>
      </c>
      <c r="F67" s="106">
        <f t="shared" si="3"/>
        <v>205.19513529165732</v>
      </c>
      <c r="G67" s="106">
        <f t="shared" si="4"/>
        <v>863.99999999999989</v>
      </c>
      <c r="H67" s="107">
        <f t="shared" si="5"/>
        <v>-658.80486470834262</v>
      </c>
    </row>
    <row r="68" spans="1:8" ht="20.100000000000001" customHeight="1" x14ac:dyDescent="0.2">
      <c r="A68" s="104">
        <v>420</v>
      </c>
      <c r="B68" s="105">
        <f t="shared" si="0"/>
        <v>3.2733294531748012</v>
      </c>
      <c r="C68" s="105">
        <f t="shared" si="1"/>
        <v>9.0925818143744479</v>
      </c>
      <c r="D68" s="75">
        <f>B68/60*A68</f>
        <v>22.913306172223606</v>
      </c>
      <c r="E68" s="106">
        <f t="shared" si="2"/>
        <v>8.1833236329370038</v>
      </c>
      <c r="F68" s="106">
        <f t="shared" si="3"/>
        <v>206.21975555001251</v>
      </c>
      <c r="G68" s="106">
        <f t="shared" si="4"/>
        <v>1008</v>
      </c>
      <c r="H68" s="107">
        <f t="shared" si="5"/>
        <v>-801.78024444998755</v>
      </c>
    </row>
    <row r="69" spans="1:8" ht="20.100000000000001" customHeight="1" thickBot="1" x14ac:dyDescent="0.25">
      <c r="A69" s="108"/>
      <c r="B69" s="109"/>
      <c r="C69" s="109"/>
      <c r="D69" s="110"/>
      <c r="E69" s="109"/>
      <c r="F69" s="109"/>
      <c r="G69" s="111" t="s">
        <v>2</v>
      </c>
      <c r="H69" s="112">
        <f>MAX(H48:H68)</f>
        <v>80.951231347810278</v>
      </c>
    </row>
    <row r="70" spans="1:8" ht="20.100000000000001" customHeight="1" x14ac:dyDescent="0.2"/>
    <row r="71" spans="1:8" ht="20.100000000000001" customHeight="1" x14ac:dyDescent="0.2"/>
    <row r="72" spans="1:8" ht="20.100000000000001" customHeight="1" x14ac:dyDescent="0.2"/>
  </sheetData>
  <sheetProtection algorithmName="SHA-512" hashValue="opM0iej4WmnnlIw0vw75I755iH4vJ1bAK3jZipSGGn+j5sEHEPXc1LWpgSEB/VC24UlWA4knhRkgLiaefG6Qzg==" saltValue="TWsZnE3Pinaka3vhIXyP1g==" spinCount="100000" sheet="1" objects="1" scenarios="1"/>
  <mergeCells count="80">
    <mergeCell ref="A36:E36"/>
    <mergeCell ref="A37:E37"/>
    <mergeCell ref="B24:F24"/>
    <mergeCell ref="A16:I16"/>
    <mergeCell ref="G27:I27"/>
    <mergeCell ref="A25:A27"/>
    <mergeCell ref="B25:E25"/>
    <mergeCell ref="B26:E26"/>
    <mergeCell ref="K29:R29"/>
    <mergeCell ref="G19:I19"/>
    <mergeCell ref="G20:I20"/>
    <mergeCell ref="A17:A20"/>
    <mergeCell ref="B17:E17"/>
    <mergeCell ref="B18:E18"/>
    <mergeCell ref="K22:R22"/>
    <mergeCell ref="K25:R25"/>
    <mergeCell ref="G21:I21"/>
    <mergeCell ref="G22:I22"/>
    <mergeCell ref="G23:I23"/>
    <mergeCell ref="G29:I29"/>
    <mergeCell ref="G25:I25"/>
    <mergeCell ref="G26:I26"/>
    <mergeCell ref="B27:F27"/>
    <mergeCell ref="B20:F20"/>
    <mergeCell ref="K5:R5"/>
    <mergeCell ref="A6:I6"/>
    <mergeCell ref="A8:I8"/>
    <mergeCell ref="A15:I15"/>
    <mergeCell ref="A7:I7"/>
    <mergeCell ref="A12:F12"/>
    <mergeCell ref="A13:F13"/>
    <mergeCell ref="A14:F14"/>
    <mergeCell ref="G12:I12"/>
    <mergeCell ref="G13:I13"/>
    <mergeCell ref="G14:I14"/>
    <mergeCell ref="K9:R9"/>
    <mergeCell ref="K10:R10"/>
    <mergeCell ref="K11:R11"/>
    <mergeCell ref="K12:R12"/>
    <mergeCell ref="B45:C45"/>
    <mergeCell ref="G17:I17"/>
    <mergeCell ref="G18:I18"/>
    <mergeCell ref="A28:I28"/>
    <mergeCell ref="A30:I30"/>
    <mergeCell ref="A33:I33"/>
    <mergeCell ref="A42:I42"/>
    <mergeCell ref="A29:F29"/>
    <mergeCell ref="A34:I34"/>
    <mergeCell ref="A35:E35"/>
    <mergeCell ref="A21:A24"/>
    <mergeCell ref="B19:E19"/>
    <mergeCell ref="B21:E21"/>
    <mergeCell ref="B22:E22"/>
    <mergeCell ref="B23:E23"/>
    <mergeCell ref="G24:I24"/>
    <mergeCell ref="A1:I1"/>
    <mergeCell ref="A2:I2"/>
    <mergeCell ref="A3:I3"/>
    <mergeCell ref="A5:I5"/>
    <mergeCell ref="A11:F11"/>
    <mergeCell ref="G11:I11"/>
    <mergeCell ref="A9:I9"/>
    <mergeCell ref="A10:F10"/>
    <mergeCell ref="G10:I10"/>
    <mergeCell ref="A38:I38"/>
    <mergeCell ref="K31:R32"/>
    <mergeCell ref="A44:H44"/>
    <mergeCell ref="A40:I40"/>
    <mergeCell ref="A41:E41"/>
    <mergeCell ref="G35:I35"/>
    <mergeCell ref="G36:I36"/>
    <mergeCell ref="G37:I37"/>
    <mergeCell ref="G41:I41"/>
    <mergeCell ref="K40:R42"/>
    <mergeCell ref="A43:I43"/>
    <mergeCell ref="A39:I39"/>
    <mergeCell ref="A31:I31"/>
    <mergeCell ref="G32:I32"/>
    <mergeCell ref="A32:E32"/>
    <mergeCell ref="K35:R35"/>
  </mergeCells>
  <conditionalFormatting sqref="H48:H68">
    <cfRule type="cellIs" dxfId="0" priority="1" operator="equal">
      <formula>$H$69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Entwässerungsplanung</vt:lpstr>
      <vt:lpstr>Retention für Versickerung</vt:lpstr>
      <vt:lpstr>Retention vor Einleitung</vt:lpstr>
      <vt:lpstr>Entwässerungsplanung!Druckbereich</vt:lpstr>
      <vt:lpstr>'Retention für Versickerung'!Druckbereich</vt:lpstr>
      <vt:lpstr>'Retention vor Einleitung'!Druckbereich</vt:lpstr>
      <vt:lpstr>'Retention für Versickerung'!Drucktitel</vt:lpstr>
      <vt:lpstr>Schrägdach</vt:lpstr>
    </vt:vector>
  </TitlesOfParts>
  <Company>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Balmer</dc:creator>
  <cp:lastModifiedBy>Hans Balmer</cp:lastModifiedBy>
  <cp:lastPrinted>2022-03-18T12:41:34Z</cp:lastPrinted>
  <dcterms:created xsi:type="dcterms:W3CDTF">2014-06-11T08:47:49Z</dcterms:created>
  <dcterms:modified xsi:type="dcterms:W3CDTF">2024-02-14T10:58:39Z</dcterms:modified>
</cp:coreProperties>
</file>